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firstSheet="11" activeTab="11"/>
  </bookViews>
  <sheets>
    <sheet name="METALMEC." sheetId="1" r:id="rId1"/>
    <sheet name="Moda" sheetId="2" r:id="rId2"/>
    <sheet name="CHI-ENER" sheetId="3" r:id="rId3"/>
    <sheet name="LEGNO" sheetId="4" r:id="rId4"/>
    <sheet name="EDILI" sheetId="5" r:id="rId5"/>
    <sheet name="POLIGRA" sheetId="6" r:id="rId6"/>
    <sheet name="AGRO-ALIM" sheetId="7" r:id="rId7"/>
    <sheet name="VARIE" sheetId="8" r:id="rId8"/>
    <sheet name="TRASP-COMU" sheetId="9" r:id="rId9"/>
    <sheet name="COMMERCIO" sheetId="10" r:id="rId10"/>
    <sheet name="Tot. Categorie Reg." sheetId="11" r:id="rId11"/>
    <sheet name="Confr. andament CIG Categ 2015" sheetId="12" r:id="rId12"/>
    <sheet name="Confr incid tip Cig x Categ " sheetId="13" r:id="rId13"/>
  </sheets>
  <definedNames>
    <definedName name="_xlnm.Print_Area" localSheetId="12">'Confr incid tip Cig x Categ '!$A$1:$O$15</definedName>
  </definedNames>
  <calcPr fullCalcOnLoad="1"/>
</workbook>
</file>

<file path=xl/sharedStrings.xml><?xml version="1.0" encoding="utf-8"?>
<sst xmlns="http://schemas.openxmlformats.org/spreadsheetml/2006/main" count="454" uniqueCount="71">
  <si>
    <t xml:space="preserve">CIG Ordinaria </t>
  </si>
  <si>
    <t>CIG Straordinaria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</si>
  <si>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</si>
  <si>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</si>
  <si>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</si>
  <si>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</si>
  <si>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</si>
  <si>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</si>
  <si>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</si>
  <si>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</si>
  <si>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</si>
  <si>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</si>
  <si>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</si>
  <si>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Totale Lombardia</t>
  </si>
  <si>
    <t>Ore autorizzate</t>
  </si>
  <si>
    <t xml:space="preserve">Ore autorizzate </t>
  </si>
  <si>
    <t>Settore Metalmeccanico</t>
  </si>
  <si>
    <t>Settore della Moda</t>
  </si>
  <si>
    <t>Settore Chimica ed Energia</t>
  </si>
  <si>
    <t>Settore del Legno</t>
  </si>
  <si>
    <t>Settore Cartai e Poligrafici</t>
  </si>
  <si>
    <t>Settore Agro-Alimentare</t>
  </si>
  <si>
    <t>Settore Trasporti e Comunicazione</t>
  </si>
  <si>
    <t>Settore del Commercio</t>
  </si>
  <si>
    <t>Settori Vari</t>
  </si>
  <si>
    <t>meccaniche</t>
  </si>
  <si>
    <t>metallurgiche</t>
  </si>
  <si>
    <t>trasf. minerali</t>
  </si>
  <si>
    <t>Totale Metalmeccanici</t>
  </si>
  <si>
    <t>tessili</t>
  </si>
  <si>
    <t>vest. abbigl. e arredam.</t>
  </si>
  <si>
    <t>pelli e cuoio</t>
  </si>
  <si>
    <t>Totale Moda</t>
  </si>
  <si>
    <t>chimiche</t>
  </si>
  <si>
    <t>energia elettr. e gas</t>
  </si>
  <si>
    <t>Totale Chimici-Energia</t>
  </si>
  <si>
    <t>Legno</t>
  </si>
  <si>
    <t>industria edile</t>
  </si>
  <si>
    <t>artigianato edile</t>
  </si>
  <si>
    <t>industria lapidei</t>
  </si>
  <si>
    <t>artigianato lapidei</t>
  </si>
  <si>
    <t>Totale Edilizia</t>
  </si>
  <si>
    <t>Cartai e Poligrafici</t>
  </si>
  <si>
    <t>alimentari</t>
  </si>
  <si>
    <t>attività agric. Industriali</t>
  </si>
  <si>
    <t>tabacchicoltura</t>
  </si>
  <si>
    <t>Totale Agro-Alimentare</t>
  </si>
  <si>
    <t>estrattive</t>
  </si>
  <si>
    <t>varie</t>
  </si>
  <si>
    <t xml:space="preserve">Totale Varie </t>
  </si>
  <si>
    <t>Trasporti e Comunicazioni</t>
  </si>
  <si>
    <t>Commercio</t>
  </si>
  <si>
    <t>Totale complessivo</t>
  </si>
  <si>
    <t>SETTORE MERCEOLOGICO</t>
  </si>
  <si>
    <t>Settore Edilizia</t>
  </si>
  <si>
    <t>CIG in Deroga</t>
  </si>
  <si>
    <t xml:space="preserve">Variaz % </t>
  </si>
  <si>
    <t>CIGO+CIGS+DEROGA</t>
  </si>
  <si>
    <t>2° trim 2015</t>
  </si>
  <si>
    <t>Metalmeccanico</t>
  </si>
  <si>
    <t>Moda</t>
  </si>
  <si>
    <t xml:space="preserve"> Chimico-Energia</t>
  </si>
  <si>
    <t xml:space="preserve"> Edilizia</t>
  </si>
  <si>
    <t>Agro-Alimentare</t>
  </si>
  <si>
    <t xml:space="preserve">Varie </t>
  </si>
  <si>
    <t>Totale Settori</t>
  </si>
  <si>
    <t>CIG TOTALE</t>
  </si>
  <si>
    <t>Quantità</t>
  </si>
  <si>
    <t>%</t>
  </si>
  <si>
    <t>3° trim 2015</t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</si>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</sst>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0000"/>
    <numFmt numFmtId="168" formatCode="_-* #,##0.0_-;\-* #,##0.0_-;_-* &quot;-&quot;??_-;_-@_-"/>
    <numFmt numFmtId="169" formatCode="_-* #,##0_-;\-* #,##0_-;_-* &quot;-&quot;??_-;_-@_-"/>
    <numFmt numFmtId="170" formatCode="0.0%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69" fontId="9" fillId="0" borderId="13" xfId="46" applyNumberFormat="1" applyFont="1" applyFill="1" applyBorder="1" applyAlignment="1">
      <alignment/>
    </xf>
    <xf numFmtId="10" fontId="9" fillId="0" borderId="14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170" fontId="11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0" fontId="11" fillId="0" borderId="15" xfId="0" applyNumberFormat="1" applyFont="1" applyFill="1" applyBorder="1" applyAlignment="1">
      <alignment/>
    </xf>
    <xf numFmtId="170" fontId="11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12" fillId="0" borderId="13" xfId="0" applyNumberFormat="1" applyFont="1" applyFill="1" applyBorder="1" applyAlignment="1">
      <alignment/>
    </xf>
    <xf numFmtId="170" fontId="11" fillId="0" borderId="14" xfId="52" applyNumberFormat="1" applyFont="1" applyFill="1" applyBorder="1" applyAlignment="1">
      <alignment/>
    </xf>
    <xf numFmtId="170" fontId="11" fillId="0" borderId="16" xfId="52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3" fontId="15" fillId="33" borderId="18" xfId="53" applyNumberFormat="1" applyFont="1" applyFill="1" applyBorder="1" applyAlignment="1">
      <alignment horizontal="center" vertical="center"/>
    </xf>
    <xf numFmtId="170" fontId="15" fillId="33" borderId="18" xfId="53" applyNumberFormat="1" applyFont="1" applyFill="1" applyBorder="1" applyAlignment="1">
      <alignment horizontal="center" vertical="center"/>
    </xf>
    <xf numFmtId="3" fontId="15" fillId="0" borderId="13" xfId="53" applyNumberFormat="1" applyFont="1" applyFill="1" applyBorder="1" applyAlignment="1">
      <alignment horizontal="center" vertical="center"/>
    </xf>
    <xf numFmtId="170" fontId="15" fillId="0" borderId="18" xfId="53" applyNumberFormat="1" applyFont="1" applyFill="1" applyBorder="1" applyAlignment="1">
      <alignment horizontal="center" vertical="center"/>
    </xf>
    <xf numFmtId="3" fontId="15" fillId="33" borderId="13" xfId="53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170" fontId="14" fillId="33" borderId="15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3" fontId="14" fillId="33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3" fontId="14" fillId="33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3" fontId="15" fillId="33" borderId="35" xfId="53" applyNumberFormat="1" applyFont="1" applyFill="1" applyBorder="1" applyAlignment="1">
      <alignment horizontal="center" vertical="center"/>
    </xf>
    <xf numFmtId="170" fontId="15" fillId="33" borderId="26" xfId="53" applyNumberFormat="1" applyFont="1" applyFill="1" applyBorder="1" applyAlignment="1">
      <alignment horizontal="center" vertical="center"/>
    </xf>
    <xf numFmtId="3" fontId="15" fillId="0" borderId="10" xfId="53" applyNumberFormat="1" applyFont="1" applyFill="1" applyBorder="1" applyAlignment="1">
      <alignment horizontal="center" vertical="center"/>
    </xf>
    <xf numFmtId="170" fontId="15" fillId="0" borderId="26" xfId="53" applyNumberFormat="1" applyFont="1" applyFill="1" applyBorder="1" applyAlignment="1">
      <alignment horizontal="center" vertical="center"/>
    </xf>
    <xf numFmtId="3" fontId="15" fillId="33" borderId="10" xfId="53" applyNumberFormat="1" applyFont="1" applyFill="1" applyBorder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/>
    </xf>
    <xf numFmtId="170" fontId="14" fillId="33" borderId="16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3" fontId="14" fillId="33" borderId="23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170" fontId="11" fillId="33" borderId="14" xfId="0" applyNumberFormat="1" applyFont="1" applyFill="1" applyBorder="1" applyAlignment="1">
      <alignment horizontal="center" vertical="center"/>
    </xf>
    <xf numFmtId="3" fontId="10" fillId="33" borderId="23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170" fontId="11" fillId="0" borderId="14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169" fontId="9" fillId="0" borderId="10" xfId="48" applyNumberFormat="1" applyFont="1" applyFill="1" applyBorder="1" applyAlignment="1">
      <alignment horizontal="center" vertical="center"/>
    </xf>
    <xf numFmtId="169" fontId="9" fillId="0" borderId="13" xfId="48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170" fontId="11" fillId="0" borderId="41" xfId="0" applyNumberFormat="1" applyFont="1" applyFill="1" applyBorder="1" applyAlignment="1">
      <alignment horizontal="center" vertical="center"/>
    </xf>
    <xf numFmtId="169" fontId="9" fillId="0" borderId="39" xfId="48" applyNumberFormat="1" applyFont="1" applyFill="1" applyBorder="1" applyAlignment="1">
      <alignment horizontal="center" vertical="center"/>
    </xf>
    <xf numFmtId="169" fontId="9" fillId="0" borderId="40" xfId="48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center" vertical="center"/>
    </xf>
    <xf numFmtId="170" fontId="11" fillId="33" borderId="45" xfId="0" applyNumberFormat="1" applyFont="1" applyFill="1" applyBorder="1" applyAlignment="1">
      <alignment horizontal="center" vertical="center"/>
    </xf>
    <xf numFmtId="3" fontId="10" fillId="33" borderId="46" xfId="0" applyNumberFormat="1" applyFont="1" applyFill="1" applyBorder="1" applyAlignment="1">
      <alignment horizontal="center" vertical="center"/>
    </xf>
    <xf numFmtId="3" fontId="10" fillId="33" borderId="44" xfId="0" applyNumberFormat="1" applyFont="1" applyFill="1" applyBorder="1" applyAlignment="1">
      <alignment horizontal="center" vertical="center"/>
    </xf>
    <xf numFmtId="169" fontId="9" fillId="0" borderId="35" xfId="48" applyNumberFormat="1" applyFont="1" applyFill="1" applyBorder="1" applyAlignment="1">
      <alignment horizontal="center" vertical="center"/>
    </xf>
    <xf numFmtId="169" fontId="9" fillId="0" borderId="18" xfId="48" applyNumberFormat="1" applyFont="1" applyFill="1" applyBorder="1" applyAlignment="1">
      <alignment horizontal="center" vertical="center"/>
    </xf>
    <xf numFmtId="170" fontId="11" fillId="0" borderId="26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169" fontId="9" fillId="33" borderId="10" xfId="48" applyNumberFormat="1" applyFont="1" applyFill="1" applyBorder="1" applyAlignment="1">
      <alignment horizontal="center" vertical="center"/>
    </xf>
    <xf numFmtId="169" fontId="9" fillId="33" borderId="13" xfId="48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170" fontId="11" fillId="33" borderId="16" xfId="0" applyNumberFormat="1" applyFont="1" applyFill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6">
      <selection activeCell="J14" sqref="J14"/>
    </sheetView>
  </sheetViews>
  <sheetFormatPr defaultColWidth="9.140625" defaultRowHeight="12.75"/>
  <cols>
    <col min="1" max="1" width="25.140625" style="0" customWidth="1"/>
    <col min="2" max="3" width="9.7109375" style="0" customWidth="1"/>
    <col min="4" max="4" width="7.7109375" style="0" customWidth="1"/>
    <col min="5" max="6" width="9.7109375" style="0" customWidth="1"/>
    <col min="7" max="7" width="8.57421875" style="0" customWidth="1"/>
    <col min="8" max="9" width="9.7109375" style="0" customWidth="1"/>
    <col min="10" max="10" width="7.7109375" style="0" customWidth="1"/>
    <col min="11" max="13" width="10.7109375" style="0" customWidth="1"/>
  </cols>
  <sheetData>
    <row r="1" spans="1:13" ht="36">
      <c r="A1" s="3" t="s">
        <v>16</v>
      </c>
      <c r="B1" s="33" t="s">
        <v>0</v>
      </c>
      <c r="C1" s="33"/>
      <c r="D1" s="38"/>
      <c r="E1" s="33" t="s">
        <v>1</v>
      </c>
      <c r="F1" s="38"/>
      <c r="G1" s="38"/>
      <c r="H1" s="40" t="s">
        <v>55</v>
      </c>
      <c r="I1" s="41"/>
      <c r="J1" s="38"/>
      <c r="K1" s="33" t="s">
        <v>57</v>
      </c>
      <c r="L1" s="33"/>
      <c r="M1" s="34"/>
    </row>
    <row r="2" spans="1:13" ht="18">
      <c r="A2" s="4"/>
      <c r="B2" s="35" t="s">
        <v>14</v>
      </c>
      <c r="C2" s="39"/>
      <c r="D2" s="39"/>
      <c r="E2" s="35" t="s">
        <v>15</v>
      </c>
      <c r="F2" s="39"/>
      <c r="G2" s="39"/>
      <c r="H2" s="35" t="s">
        <v>15</v>
      </c>
      <c r="I2" s="39"/>
      <c r="J2" s="39"/>
      <c r="K2" s="35" t="s">
        <v>14</v>
      </c>
      <c r="L2" s="36"/>
      <c r="M2" s="37"/>
    </row>
    <row r="3" spans="1:13" ht="26.25">
      <c r="A3" s="4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1" t="s">
        <v>2</v>
      </c>
      <c r="B4" s="7">
        <v>785241</v>
      </c>
      <c r="C4" s="7">
        <v>1144837</v>
      </c>
      <c r="D4" s="18">
        <f aca="true" t="shared" si="0" ref="D4:D15">+(C4-B4)/B4</f>
        <v>0.45794348486642955</v>
      </c>
      <c r="E4" s="7">
        <v>1472569</v>
      </c>
      <c r="F4" s="7">
        <v>368270</v>
      </c>
      <c r="G4" s="18">
        <f aca="true" t="shared" si="1" ref="G4:G15">+(F4-E4)/E4</f>
        <v>-0.7499132468495534</v>
      </c>
      <c r="H4" s="9">
        <v>182354</v>
      </c>
      <c r="I4" s="9">
        <v>175724</v>
      </c>
      <c r="J4" s="18">
        <f aca="true" t="shared" si="2" ref="J4:J15">+(I4-H4)/H4</f>
        <v>-0.03635785340601248</v>
      </c>
      <c r="K4" s="12">
        <f>+B4+E4+H4</f>
        <v>2440164</v>
      </c>
      <c r="L4" s="12">
        <f>+C4+F4+I4</f>
        <v>1688831</v>
      </c>
      <c r="M4" s="19">
        <f aca="true" t="shared" si="3" ref="M4:M15">+(L4-K4)/K4</f>
        <v>-0.30790266555854445</v>
      </c>
    </row>
    <row r="5" spans="1:13" ht="31.5" customHeight="1">
      <c r="A5" s="1" t="s">
        <v>3</v>
      </c>
      <c r="B5" s="7">
        <v>1985292</v>
      </c>
      <c r="C5" s="7">
        <v>1318019</v>
      </c>
      <c r="D5" s="18">
        <f t="shared" si="0"/>
        <v>-0.33610823999693745</v>
      </c>
      <c r="E5" s="7">
        <v>2090987</v>
      </c>
      <c r="F5" s="7">
        <v>2267302</v>
      </c>
      <c r="G5" s="18">
        <f t="shared" si="1"/>
        <v>0.08432142332783513</v>
      </c>
      <c r="H5" s="9">
        <v>270652</v>
      </c>
      <c r="I5" s="9">
        <v>155057</v>
      </c>
      <c r="J5" s="18">
        <f t="shared" si="2"/>
        <v>-0.4270982664085246</v>
      </c>
      <c r="K5" s="12">
        <f aca="true" t="shared" si="4" ref="K5:K14">+B5+E5+H5</f>
        <v>4346931</v>
      </c>
      <c r="L5" s="12">
        <f aca="true" t="shared" si="5" ref="L5:L14">+C5+F5+I5</f>
        <v>3740378</v>
      </c>
      <c r="M5" s="19">
        <f t="shared" si="3"/>
        <v>-0.13953591625908027</v>
      </c>
    </row>
    <row r="6" spans="1:13" ht="31.5" customHeight="1">
      <c r="A6" s="1" t="s">
        <v>4</v>
      </c>
      <c r="B6" s="7">
        <v>260144</v>
      </c>
      <c r="C6" s="7">
        <v>216496</v>
      </c>
      <c r="D6" s="18">
        <f t="shared" si="0"/>
        <v>-0.16778399655575374</v>
      </c>
      <c r="E6" s="7">
        <v>537780</v>
      </c>
      <c r="F6" s="7">
        <v>124240</v>
      </c>
      <c r="G6" s="18">
        <f t="shared" si="1"/>
        <v>-0.768976161255532</v>
      </c>
      <c r="H6" s="9">
        <v>23024</v>
      </c>
      <c r="I6" s="9">
        <v>26439</v>
      </c>
      <c r="J6" s="18">
        <f t="shared" si="2"/>
        <v>0.14832348853370397</v>
      </c>
      <c r="K6" s="12">
        <f t="shared" si="4"/>
        <v>820948</v>
      </c>
      <c r="L6" s="12">
        <f t="shared" si="5"/>
        <v>367175</v>
      </c>
      <c r="M6" s="19">
        <f t="shared" si="3"/>
        <v>-0.5527426828495836</v>
      </c>
    </row>
    <row r="7" spans="1:13" ht="31.5" customHeight="1">
      <c r="A7" s="1" t="s">
        <v>5</v>
      </c>
      <c r="B7" s="7">
        <v>188152</v>
      </c>
      <c r="C7" s="7">
        <v>156514</v>
      </c>
      <c r="D7" s="18">
        <f t="shared" si="0"/>
        <v>-0.16815128194225945</v>
      </c>
      <c r="E7" s="7">
        <v>76096</v>
      </c>
      <c r="F7" s="7">
        <v>70876</v>
      </c>
      <c r="G7" s="18">
        <f t="shared" si="1"/>
        <v>-0.06859756097560976</v>
      </c>
      <c r="H7" s="9">
        <v>44307</v>
      </c>
      <c r="I7" s="9">
        <v>9684</v>
      </c>
      <c r="J7" s="18">
        <f t="shared" si="2"/>
        <v>-0.7814340849075767</v>
      </c>
      <c r="K7" s="12">
        <f t="shared" si="4"/>
        <v>308555</v>
      </c>
      <c r="L7" s="12">
        <f t="shared" si="5"/>
        <v>237074</v>
      </c>
      <c r="M7" s="19">
        <f t="shared" si="3"/>
        <v>-0.2316637228370955</v>
      </c>
    </row>
    <row r="8" spans="1:13" ht="31.5" customHeight="1">
      <c r="A8" s="1" t="s">
        <v>6</v>
      </c>
      <c r="B8" s="7">
        <v>815918</v>
      </c>
      <c r="C8" s="7">
        <v>273999</v>
      </c>
      <c r="D8" s="18">
        <f t="shared" si="0"/>
        <v>-0.664183165465157</v>
      </c>
      <c r="E8" s="7">
        <v>1051278</v>
      </c>
      <c r="F8" s="7">
        <v>582596</v>
      </c>
      <c r="G8" s="18">
        <f t="shared" si="1"/>
        <v>-0.44582118145723587</v>
      </c>
      <c r="H8" s="9">
        <v>75218</v>
      </c>
      <c r="I8" s="9">
        <v>36980</v>
      </c>
      <c r="J8" s="18">
        <f t="shared" si="2"/>
        <v>-0.5083623600733866</v>
      </c>
      <c r="K8" s="12">
        <f t="shared" si="4"/>
        <v>1942414</v>
      </c>
      <c r="L8" s="12">
        <f t="shared" si="5"/>
        <v>893575</v>
      </c>
      <c r="M8" s="19">
        <f t="shared" si="3"/>
        <v>-0.5399667630072683</v>
      </c>
    </row>
    <row r="9" spans="1:13" ht="31.5" customHeight="1">
      <c r="A9" s="1" t="s">
        <v>7</v>
      </c>
      <c r="B9" s="7">
        <v>118264</v>
      </c>
      <c r="C9" s="7">
        <v>48979</v>
      </c>
      <c r="D9" s="18">
        <f t="shared" si="0"/>
        <v>-0.5858503010214435</v>
      </c>
      <c r="E9" s="7">
        <v>4848</v>
      </c>
      <c r="F9" s="7">
        <v>0</v>
      </c>
      <c r="G9" s="18">
        <f t="shared" si="1"/>
        <v>-1</v>
      </c>
      <c r="H9" s="9">
        <v>22582</v>
      </c>
      <c r="I9" s="9">
        <v>24860</v>
      </c>
      <c r="J9" s="18">
        <f t="shared" si="2"/>
        <v>0.10087680453458507</v>
      </c>
      <c r="K9" s="12">
        <f t="shared" si="4"/>
        <v>145694</v>
      </c>
      <c r="L9" s="12">
        <f t="shared" si="5"/>
        <v>73839</v>
      </c>
      <c r="M9" s="19">
        <f t="shared" si="3"/>
        <v>-0.49319120897222946</v>
      </c>
    </row>
    <row r="10" spans="1:13" ht="31.5" customHeight="1">
      <c r="A10" s="1" t="s">
        <v>8</v>
      </c>
      <c r="B10" s="7">
        <v>51786</v>
      </c>
      <c r="C10" s="7">
        <v>49195</v>
      </c>
      <c r="D10" s="18">
        <f t="shared" si="0"/>
        <v>-0.05003282740509018</v>
      </c>
      <c r="E10" s="7">
        <v>374401</v>
      </c>
      <c r="F10" s="7">
        <v>206684</v>
      </c>
      <c r="G10" s="18">
        <f t="shared" si="1"/>
        <v>-0.44796087617287345</v>
      </c>
      <c r="H10" s="9">
        <v>86935</v>
      </c>
      <c r="I10" s="9">
        <v>34378</v>
      </c>
      <c r="J10" s="18">
        <f t="shared" si="2"/>
        <v>-0.6045551273940301</v>
      </c>
      <c r="K10" s="12">
        <f t="shared" si="4"/>
        <v>513122</v>
      </c>
      <c r="L10" s="12">
        <f t="shared" si="5"/>
        <v>290257</v>
      </c>
      <c r="M10" s="19">
        <f t="shared" si="3"/>
        <v>-0.4343314065660798</v>
      </c>
    </row>
    <row r="11" spans="1:13" ht="31.5" customHeight="1">
      <c r="A11" s="1" t="s">
        <v>9</v>
      </c>
      <c r="B11" s="7">
        <v>1683960</v>
      </c>
      <c r="C11" s="7">
        <v>442261</v>
      </c>
      <c r="D11" s="18">
        <f t="shared" si="0"/>
        <v>-0.7373684648091403</v>
      </c>
      <c r="E11" s="7">
        <v>2591170</v>
      </c>
      <c r="F11" s="7">
        <v>3742892</v>
      </c>
      <c r="G11" s="18">
        <f t="shared" si="1"/>
        <v>0.44447952083421777</v>
      </c>
      <c r="H11" s="9">
        <v>99400</v>
      </c>
      <c r="I11" s="9">
        <v>311986</v>
      </c>
      <c r="J11" s="18">
        <f t="shared" si="2"/>
        <v>2.138692152917505</v>
      </c>
      <c r="K11" s="12">
        <f t="shared" si="4"/>
        <v>4374530</v>
      </c>
      <c r="L11" s="12">
        <f t="shared" si="5"/>
        <v>4497139</v>
      </c>
      <c r="M11" s="19">
        <f t="shared" si="3"/>
        <v>0.028027925285687833</v>
      </c>
    </row>
    <row r="12" spans="1:13" ht="31.5" customHeight="1">
      <c r="A12" s="1" t="s">
        <v>10</v>
      </c>
      <c r="B12" s="7">
        <v>479989</v>
      </c>
      <c r="C12" s="7">
        <v>152100</v>
      </c>
      <c r="D12" s="18">
        <f t="shared" si="0"/>
        <v>-0.6831177381148318</v>
      </c>
      <c r="E12" s="7">
        <v>106272</v>
      </c>
      <c r="F12" s="7">
        <v>72206</v>
      </c>
      <c r="G12" s="18">
        <f t="shared" si="1"/>
        <v>-0.32055480277024995</v>
      </c>
      <c r="H12" s="9">
        <v>35390</v>
      </c>
      <c r="I12" s="9">
        <v>29985</v>
      </c>
      <c r="J12" s="18">
        <f t="shared" si="2"/>
        <v>-0.15272675897146087</v>
      </c>
      <c r="K12" s="12">
        <f t="shared" si="4"/>
        <v>621651</v>
      </c>
      <c r="L12" s="12">
        <f t="shared" si="5"/>
        <v>254291</v>
      </c>
      <c r="M12" s="19">
        <f t="shared" si="3"/>
        <v>-0.5909425063258967</v>
      </c>
    </row>
    <row r="13" spans="1:13" ht="31.5" customHeight="1">
      <c r="A13" s="1" t="s">
        <v>11</v>
      </c>
      <c r="B13" s="7">
        <v>6552</v>
      </c>
      <c r="C13" s="7">
        <v>9780</v>
      </c>
      <c r="D13" s="18">
        <f t="shared" si="0"/>
        <v>0.4926739926739927</v>
      </c>
      <c r="E13" s="7">
        <v>6844</v>
      </c>
      <c r="F13" s="7">
        <v>0</v>
      </c>
      <c r="G13" s="18">
        <f t="shared" si="1"/>
        <v>-1</v>
      </c>
      <c r="H13" s="9">
        <v>646</v>
      </c>
      <c r="I13" s="9">
        <v>0</v>
      </c>
      <c r="J13" s="18">
        <f t="shared" si="2"/>
        <v>-1</v>
      </c>
      <c r="K13" s="12">
        <f t="shared" si="4"/>
        <v>14042</v>
      </c>
      <c r="L13" s="12">
        <f t="shared" si="5"/>
        <v>9780</v>
      </c>
      <c r="M13" s="19">
        <f t="shared" si="3"/>
        <v>-0.30351801737644213</v>
      </c>
    </row>
    <row r="14" spans="1:13" ht="31.5" customHeight="1">
      <c r="A14" s="1" t="s">
        <v>12</v>
      </c>
      <c r="B14" s="7">
        <v>1778380</v>
      </c>
      <c r="C14" s="7">
        <v>1061032</v>
      </c>
      <c r="D14" s="18">
        <f t="shared" si="0"/>
        <v>-0.40337160786783477</v>
      </c>
      <c r="E14" s="7">
        <v>1016071</v>
      </c>
      <c r="F14" s="7">
        <v>540541</v>
      </c>
      <c r="G14" s="18">
        <f t="shared" si="1"/>
        <v>-0.46800863325495956</v>
      </c>
      <c r="H14" s="9">
        <v>80739</v>
      </c>
      <c r="I14" s="9">
        <v>100478</v>
      </c>
      <c r="J14" s="18">
        <f t="shared" si="2"/>
        <v>0.24447912409120748</v>
      </c>
      <c r="K14" s="12">
        <f t="shared" si="4"/>
        <v>2875190</v>
      </c>
      <c r="L14" s="12">
        <f t="shared" si="5"/>
        <v>1702051</v>
      </c>
      <c r="M14" s="19">
        <f t="shared" si="3"/>
        <v>-0.40802138293469303</v>
      </c>
    </row>
    <row r="15" spans="1:13" ht="31.5" customHeight="1" thickBot="1">
      <c r="A15" s="2" t="s">
        <v>13</v>
      </c>
      <c r="B15" s="14">
        <f>SUM(B4:B14)</f>
        <v>8153678</v>
      </c>
      <c r="C15" s="14">
        <f>SUM(C4:C14)</f>
        <v>4873212</v>
      </c>
      <c r="D15" s="15">
        <f t="shared" si="0"/>
        <v>-0.402329598985881</v>
      </c>
      <c r="E15" s="14">
        <f>SUM(E4:E14)</f>
        <v>9328316</v>
      </c>
      <c r="F15" s="14">
        <f>SUM(F4:F14)</f>
        <v>7975607</v>
      </c>
      <c r="G15" s="15">
        <f t="shared" si="1"/>
        <v>-0.14501106094604857</v>
      </c>
      <c r="H15" s="14">
        <f>SUM(H4:H14)</f>
        <v>921247</v>
      </c>
      <c r="I15" s="14">
        <f>SUM(I4:I14)</f>
        <v>905571</v>
      </c>
      <c r="J15" s="15">
        <f t="shared" si="2"/>
        <v>-0.017016066266701546</v>
      </c>
      <c r="K15" s="14">
        <f>SUM(K4:K14)</f>
        <v>18403241</v>
      </c>
      <c r="L15" s="14">
        <f>SUM(L4:L14)</f>
        <v>13754390</v>
      </c>
      <c r="M15" s="20">
        <f t="shared" si="3"/>
        <v>-0.2526104505179278</v>
      </c>
    </row>
    <row r="16" spans="2:13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</sheetData>
  <sheetProtection/>
  <mergeCells count="8">
    <mergeCell ref="K1:M1"/>
    <mergeCell ref="K2:M2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5" r:id="rId1"/>
  <headerFooter alignWithMargins="0">
    <oddHeader>&amp;C&amp;"Arial,Grassetto"&amp;14Settore Metalmeccanico: Andamento Cassa Integrazione Ordinaria, Straordinaria e Deroga per territori
(confronto tra 2° e 3° trimestre 2015)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6">
      <selection activeCell="J14" sqref="J14"/>
    </sheetView>
  </sheetViews>
  <sheetFormatPr defaultColWidth="9.140625" defaultRowHeight="12.75"/>
  <cols>
    <col min="1" max="1" width="24.28125" style="17" customWidth="1"/>
    <col min="2" max="3" width="9.7109375" style="17" customWidth="1"/>
    <col min="4" max="4" width="7.7109375" style="17" customWidth="1"/>
    <col min="5" max="6" width="9.7109375" style="17" customWidth="1"/>
    <col min="7" max="7" width="10.140625" style="17" customWidth="1"/>
    <col min="8" max="9" width="9.7109375" style="17" customWidth="1"/>
    <col min="10" max="10" width="8.57421875" style="17" bestFit="1" customWidth="1"/>
    <col min="11" max="12" width="10.7109375" style="17" customWidth="1"/>
    <col min="13" max="13" width="9.8515625" style="17" customWidth="1"/>
    <col min="14" max="16384" width="9.140625" style="17" customWidth="1"/>
  </cols>
  <sheetData>
    <row r="1" spans="1:13" ht="34.5" customHeight="1">
      <c r="A1" s="21" t="s">
        <v>23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8">
      <c r="A2" s="26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23" t="s">
        <v>2</v>
      </c>
      <c r="B4" s="7">
        <v>0</v>
      </c>
      <c r="C4" s="7">
        <v>0</v>
      </c>
      <c r="D4" s="18" t="e">
        <f aca="true" t="shared" si="0" ref="D4:D15">+(C4-B4)/B4</f>
        <v>#DIV/0!</v>
      </c>
      <c r="E4" s="7">
        <v>131104</v>
      </c>
      <c r="F4" s="7">
        <v>536128</v>
      </c>
      <c r="G4" s="18">
        <f aca="true" t="shared" si="1" ref="G4:G15">+(F4-E4)/E4</f>
        <v>3.0893336587747133</v>
      </c>
      <c r="H4" s="9">
        <v>163725</v>
      </c>
      <c r="I4" s="9">
        <v>165925</v>
      </c>
      <c r="J4" s="18">
        <f aca="true" t="shared" si="2" ref="J4:J15">+(I4-H4)/H4</f>
        <v>0.01343716597953886</v>
      </c>
      <c r="K4" s="12">
        <f aca="true" t="shared" si="3" ref="K4:K14">+B4+E4+H4</f>
        <v>294829</v>
      </c>
      <c r="L4" s="12">
        <f aca="true" t="shared" si="4" ref="L4:L14">+C4+F4+I4</f>
        <v>702053</v>
      </c>
      <c r="M4" s="19">
        <f aca="true" t="shared" si="5" ref="M4:M15">+(L4-K4)/K4</f>
        <v>1.381220978940335</v>
      </c>
    </row>
    <row r="5" spans="1:13" ht="31.5" customHeight="1">
      <c r="A5" s="23" t="s">
        <v>3</v>
      </c>
      <c r="B5" s="7">
        <v>0</v>
      </c>
      <c r="C5" s="7">
        <v>0</v>
      </c>
      <c r="D5" s="18" t="e">
        <f t="shared" si="0"/>
        <v>#DIV/0!</v>
      </c>
      <c r="E5" s="7">
        <v>249216</v>
      </c>
      <c r="F5" s="7">
        <v>372443</v>
      </c>
      <c r="G5" s="18">
        <f t="shared" si="1"/>
        <v>0.49445862223934256</v>
      </c>
      <c r="H5" s="9">
        <v>216030</v>
      </c>
      <c r="I5" s="9">
        <v>251729</v>
      </c>
      <c r="J5" s="18">
        <f t="shared" si="2"/>
        <v>0.1652501967319354</v>
      </c>
      <c r="K5" s="12">
        <f t="shared" si="3"/>
        <v>465246</v>
      </c>
      <c r="L5" s="12">
        <f t="shared" si="4"/>
        <v>624172</v>
      </c>
      <c r="M5" s="19">
        <f t="shared" si="5"/>
        <v>0.34159562897907775</v>
      </c>
    </row>
    <row r="6" spans="1:13" ht="31.5" customHeight="1">
      <c r="A6" s="23" t="s">
        <v>4</v>
      </c>
      <c r="B6" s="7">
        <v>0</v>
      </c>
      <c r="C6" s="7">
        <v>0</v>
      </c>
      <c r="D6" s="18" t="e">
        <f t="shared" si="0"/>
        <v>#DIV/0!</v>
      </c>
      <c r="E6" s="7">
        <v>188310</v>
      </c>
      <c r="F6" s="7">
        <v>102217</v>
      </c>
      <c r="G6" s="18">
        <f t="shared" si="1"/>
        <v>-0.45718761616483455</v>
      </c>
      <c r="H6" s="9">
        <v>122625</v>
      </c>
      <c r="I6" s="9">
        <v>65615</v>
      </c>
      <c r="J6" s="18">
        <f t="shared" si="2"/>
        <v>-0.46491335372069315</v>
      </c>
      <c r="K6" s="12">
        <f t="shared" si="3"/>
        <v>310935</v>
      </c>
      <c r="L6" s="12">
        <f t="shared" si="4"/>
        <v>167832</v>
      </c>
      <c r="M6" s="19">
        <f t="shared" si="5"/>
        <v>-0.460234454146365</v>
      </c>
    </row>
    <row r="7" spans="1:13" ht="31.5" customHeight="1">
      <c r="A7" s="23" t="s">
        <v>5</v>
      </c>
      <c r="B7" s="7">
        <v>0</v>
      </c>
      <c r="C7" s="7">
        <v>0</v>
      </c>
      <c r="D7" s="18" t="e">
        <f t="shared" si="0"/>
        <v>#DIV/0!</v>
      </c>
      <c r="E7" s="7">
        <v>42569</v>
      </c>
      <c r="F7" s="7">
        <v>142880</v>
      </c>
      <c r="G7" s="18">
        <f t="shared" si="1"/>
        <v>2.356433085108882</v>
      </c>
      <c r="H7" s="9">
        <v>58976</v>
      </c>
      <c r="I7" s="9">
        <v>8514</v>
      </c>
      <c r="J7" s="18">
        <f t="shared" si="2"/>
        <v>-0.8556361909929463</v>
      </c>
      <c r="K7" s="12">
        <f t="shared" si="3"/>
        <v>101545</v>
      </c>
      <c r="L7" s="12">
        <f t="shared" si="4"/>
        <v>151394</v>
      </c>
      <c r="M7" s="19">
        <f t="shared" si="5"/>
        <v>0.49090550987247034</v>
      </c>
    </row>
    <row r="8" spans="1:13" ht="31.5" customHeight="1">
      <c r="A8" s="23" t="s">
        <v>6</v>
      </c>
      <c r="B8" s="7">
        <v>0</v>
      </c>
      <c r="C8" s="7">
        <v>0</v>
      </c>
      <c r="D8" s="18" t="e">
        <f t="shared" si="0"/>
        <v>#DIV/0!</v>
      </c>
      <c r="E8" s="7">
        <v>37590</v>
      </c>
      <c r="F8" s="7">
        <v>34096</v>
      </c>
      <c r="G8" s="18">
        <f t="shared" si="1"/>
        <v>-0.09295025272678904</v>
      </c>
      <c r="H8" s="9">
        <v>69434</v>
      </c>
      <c r="I8" s="9">
        <v>21446</v>
      </c>
      <c r="J8" s="18">
        <f t="shared" si="2"/>
        <v>-0.6911311461243771</v>
      </c>
      <c r="K8" s="12">
        <f t="shared" si="3"/>
        <v>107024</v>
      </c>
      <c r="L8" s="12">
        <f t="shared" si="4"/>
        <v>55542</v>
      </c>
      <c r="M8" s="19">
        <f t="shared" si="5"/>
        <v>-0.481032291822395</v>
      </c>
    </row>
    <row r="9" spans="1:13" ht="31.5" customHeight="1">
      <c r="A9" s="23" t="s">
        <v>7</v>
      </c>
      <c r="B9" s="7">
        <v>0</v>
      </c>
      <c r="C9" s="7">
        <v>0</v>
      </c>
      <c r="D9" s="18" t="e">
        <f t="shared" si="0"/>
        <v>#DIV/0!</v>
      </c>
      <c r="E9" s="7">
        <v>0</v>
      </c>
      <c r="F9" s="7">
        <v>74430</v>
      </c>
      <c r="G9" s="18" t="e">
        <f t="shared" si="1"/>
        <v>#DIV/0!</v>
      </c>
      <c r="H9" s="9">
        <v>122620</v>
      </c>
      <c r="I9" s="9">
        <v>132080</v>
      </c>
      <c r="J9" s="18">
        <f t="shared" si="2"/>
        <v>0.0771489153482303</v>
      </c>
      <c r="K9" s="12">
        <f t="shared" si="3"/>
        <v>122620</v>
      </c>
      <c r="L9" s="12">
        <f t="shared" si="4"/>
        <v>206510</v>
      </c>
      <c r="M9" s="19">
        <f t="shared" si="5"/>
        <v>0.6841461425542326</v>
      </c>
    </row>
    <row r="10" spans="1:13" ht="31.5" customHeight="1">
      <c r="A10" s="23" t="s">
        <v>8</v>
      </c>
      <c r="B10" s="7">
        <v>0</v>
      </c>
      <c r="C10" s="7">
        <v>0</v>
      </c>
      <c r="D10" s="18" t="e">
        <f t="shared" si="0"/>
        <v>#DIV/0!</v>
      </c>
      <c r="E10" s="7">
        <v>25071</v>
      </c>
      <c r="F10" s="7">
        <v>114548</v>
      </c>
      <c r="G10" s="18">
        <f t="shared" si="1"/>
        <v>3.568944198476327</v>
      </c>
      <c r="H10" s="9">
        <v>70641</v>
      </c>
      <c r="I10" s="9">
        <v>54364</v>
      </c>
      <c r="J10" s="18">
        <f t="shared" si="2"/>
        <v>-0.23041859543324697</v>
      </c>
      <c r="K10" s="12">
        <f t="shared" si="3"/>
        <v>95712</v>
      </c>
      <c r="L10" s="12">
        <f t="shared" si="4"/>
        <v>168912</v>
      </c>
      <c r="M10" s="19">
        <f t="shared" si="5"/>
        <v>0.7647943831494484</v>
      </c>
    </row>
    <row r="11" spans="1:13" ht="31.5" customHeight="1">
      <c r="A11" s="23" t="s">
        <v>9</v>
      </c>
      <c r="B11" s="7">
        <v>0</v>
      </c>
      <c r="C11" s="7">
        <v>0</v>
      </c>
      <c r="D11" s="18" t="e">
        <f t="shared" si="0"/>
        <v>#DIV/0!</v>
      </c>
      <c r="E11" s="7">
        <v>1055093</v>
      </c>
      <c r="F11" s="7">
        <v>1003643</v>
      </c>
      <c r="G11" s="18">
        <f t="shared" si="1"/>
        <v>-0.04876347393073407</v>
      </c>
      <c r="H11" s="9">
        <v>129752</v>
      </c>
      <c r="I11" s="9">
        <v>841319</v>
      </c>
      <c r="J11" s="18">
        <f t="shared" si="2"/>
        <v>5.484054195696405</v>
      </c>
      <c r="K11" s="12">
        <f t="shared" si="3"/>
        <v>1184845</v>
      </c>
      <c r="L11" s="12">
        <f t="shared" si="4"/>
        <v>1844962</v>
      </c>
      <c r="M11" s="19">
        <f t="shared" si="5"/>
        <v>0.5571336335132443</v>
      </c>
    </row>
    <row r="12" spans="1:13" ht="31.5" customHeight="1">
      <c r="A12" s="23" t="s">
        <v>10</v>
      </c>
      <c r="B12" s="7">
        <v>0</v>
      </c>
      <c r="C12" s="7">
        <v>0</v>
      </c>
      <c r="D12" s="18" t="e">
        <f t="shared" si="0"/>
        <v>#DIV/0!</v>
      </c>
      <c r="E12" s="7">
        <v>41607</v>
      </c>
      <c r="F12" s="7">
        <v>69676</v>
      </c>
      <c r="G12" s="18">
        <f t="shared" si="1"/>
        <v>0.6746220587881847</v>
      </c>
      <c r="H12" s="9">
        <v>25328</v>
      </c>
      <c r="I12" s="9">
        <v>124654</v>
      </c>
      <c r="J12" s="18">
        <f t="shared" si="2"/>
        <v>3.9215887555274795</v>
      </c>
      <c r="K12" s="12">
        <f t="shared" si="3"/>
        <v>66935</v>
      </c>
      <c r="L12" s="12">
        <f t="shared" si="4"/>
        <v>194330</v>
      </c>
      <c r="M12" s="19">
        <f t="shared" si="5"/>
        <v>1.9032643609471875</v>
      </c>
    </row>
    <row r="13" spans="1:13" ht="31.5" customHeight="1">
      <c r="A13" s="23" t="s">
        <v>11</v>
      </c>
      <c r="B13" s="7">
        <v>0</v>
      </c>
      <c r="C13" s="7">
        <v>0</v>
      </c>
      <c r="D13" s="18" t="e">
        <f t="shared" si="0"/>
        <v>#DIV/0!</v>
      </c>
      <c r="E13" s="7">
        <v>0</v>
      </c>
      <c r="F13" s="7">
        <v>0</v>
      </c>
      <c r="G13" s="18" t="e">
        <f t="shared" si="1"/>
        <v>#DIV/0!</v>
      </c>
      <c r="H13" s="9">
        <v>7604</v>
      </c>
      <c r="I13" s="9">
        <v>1825</v>
      </c>
      <c r="J13" s="18">
        <f t="shared" si="2"/>
        <v>-0.7599947396107312</v>
      </c>
      <c r="K13" s="12">
        <f t="shared" si="3"/>
        <v>7604</v>
      </c>
      <c r="L13" s="12">
        <f t="shared" si="4"/>
        <v>1825</v>
      </c>
      <c r="M13" s="19">
        <f t="shared" si="5"/>
        <v>-0.7599947396107312</v>
      </c>
    </row>
    <row r="14" spans="1:13" ht="31.5" customHeight="1">
      <c r="A14" s="23" t="s">
        <v>12</v>
      </c>
      <c r="B14" s="7">
        <v>0</v>
      </c>
      <c r="C14" s="7">
        <v>0</v>
      </c>
      <c r="D14" s="18" t="e">
        <f t="shared" si="0"/>
        <v>#DIV/0!</v>
      </c>
      <c r="E14" s="7">
        <v>176839</v>
      </c>
      <c r="F14" s="7">
        <v>91509</v>
      </c>
      <c r="G14" s="18">
        <f t="shared" si="1"/>
        <v>-0.4825293063181764</v>
      </c>
      <c r="H14" s="9">
        <v>33198</v>
      </c>
      <c r="I14" s="9">
        <v>141218</v>
      </c>
      <c r="J14" s="18">
        <f t="shared" si="2"/>
        <v>3.2538104705102717</v>
      </c>
      <c r="K14" s="12">
        <f t="shared" si="3"/>
        <v>210037</v>
      </c>
      <c r="L14" s="12">
        <f t="shared" si="4"/>
        <v>232727</v>
      </c>
      <c r="M14" s="19">
        <f t="shared" si="5"/>
        <v>0.10802858543970824</v>
      </c>
    </row>
    <row r="15" spans="1:13" ht="31.5" customHeight="1" thickBot="1">
      <c r="A15" s="25" t="s">
        <v>13</v>
      </c>
      <c r="B15" s="14">
        <v>0</v>
      </c>
      <c r="C15" s="14">
        <v>0</v>
      </c>
      <c r="D15" s="15" t="e">
        <f t="shared" si="0"/>
        <v>#DIV/0!</v>
      </c>
      <c r="E15" s="14">
        <f>SUM(E4:E14)</f>
        <v>1947399</v>
      </c>
      <c r="F15" s="14">
        <f>SUM(F4:F14)</f>
        <v>2541570</v>
      </c>
      <c r="G15" s="15">
        <f t="shared" si="1"/>
        <v>0.30511004678548154</v>
      </c>
      <c r="H15" s="14">
        <f>SUM(H4:H14)</f>
        <v>1019933</v>
      </c>
      <c r="I15" s="14">
        <f>SUM(I4:I14)</f>
        <v>1808689</v>
      </c>
      <c r="J15" s="15">
        <f t="shared" si="2"/>
        <v>0.7733409939672508</v>
      </c>
      <c r="K15" s="14">
        <f>SUM(K4:K14)</f>
        <v>2967332</v>
      </c>
      <c r="L15" s="14">
        <f>SUM(L4:L14)</f>
        <v>4350259</v>
      </c>
      <c r="M15" s="20">
        <f t="shared" si="5"/>
        <v>0.46605064751770275</v>
      </c>
    </row>
  </sheetData>
  <sheetProtection/>
  <mergeCells count="8">
    <mergeCell ref="K1:M1"/>
    <mergeCell ref="K2:M2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4" r:id="rId1"/>
  <headerFooter alignWithMargins="0">
    <oddHeader>&amp;C&amp;"Arial,Grassetto"&amp;14Settore del Commercio: Andamento Cassa Integrazione Ordinaria, Straordinaria e Deroga per territori
(confronto tra 2° e 3° trimestre 2015)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5">
      <selection activeCell="J35" sqref="J35"/>
    </sheetView>
  </sheetViews>
  <sheetFormatPr defaultColWidth="9.140625" defaultRowHeight="12.75"/>
  <cols>
    <col min="1" max="1" width="9.140625" style="17" customWidth="1"/>
    <col min="2" max="2" width="21.28125" style="17" customWidth="1"/>
    <col min="3" max="4" width="9.7109375" style="17" customWidth="1"/>
    <col min="5" max="5" width="7.7109375" style="17" customWidth="1"/>
    <col min="6" max="7" width="9.7109375" style="17" customWidth="1"/>
    <col min="8" max="8" width="9.57421875" style="17" bestFit="1" customWidth="1"/>
    <col min="9" max="10" width="9.7109375" style="17" customWidth="1"/>
    <col min="11" max="11" width="7.7109375" style="17" customWidth="1"/>
    <col min="12" max="13" width="9.7109375" style="17" customWidth="1"/>
    <col min="14" max="14" width="10.140625" style="17" customWidth="1"/>
    <col min="15" max="15" width="10.140625" style="17" bestFit="1" customWidth="1"/>
    <col min="16" max="16384" width="9.140625" style="17" customWidth="1"/>
  </cols>
  <sheetData>
    <row r="1" spans="1:14" ht="18" customHeight="1">
      <c r="A1" s="42" t="s">
        <v>53</v>
      </c>
      <c r="B1" s="61"/>
      <c r="C1" s="47" t="s">
        <v>0</v>
      </c>
      <c r="D1" s="47"/>
      <c r="E1" s="49"/>
      <c r="F1" s="47" t="s">
        <v>1</v>
      </c>
      <c r="G1" s="49"/>
      <c r="H1" s="49"/>
      <c r="I1" s="51" t="s">
        <v>55</v>
      </c>
      <c r="J1" s="52"/>
      <c r="K1" s="49"/>
      <c r="L1" s="47" t="s">
        <v>57</v>
      </c>
      <c r="M1" s="47"/>
      <c r="N1" s="48"/>
    </row>
    <row r="2" spans="1:14" ht="12.75">
      <c r="A2" s="62"/>
      <c r="B2" s="63"/>
      <c r="C2" s="55" t="s">
        <v>14</v>
      </c>
      <c r="D2" s="56"/>
      <c r="E2" s="57"/>
      <c r="F2" s="55" t="s">
        <v>15</v>
      </c>
      <c r="G2" s="56"/>
      <c r="H2" s="57"/>
      <c r="I2" s="55" t="s">
        <v>15</v>
      </c>
      <c r="J2" s="56"/>
      <c r="K2" s="57"/>
      <c r="L2" s="44" t="s">
        <v>14</v>
      </c>
      <c r="M2" s="45"/>
      <c r="N2" s="46"/>
    </row>
    <row r="3" spans="1:14" ht="25.5">
      <c r="A3" s="62"/>
      <c r="B3" s="63"/>
      <c r="C3" s="5" t="s">
        <v>58</v>
      </c>
      <c r="D3" s="5" t="s">
        <v>69</v>
      </c>
      <c r="E3" s="5" t="s">
        <v>56</v>
      </c>
      <c r="F3" s="5" t="s">
        <v>58</v>
      </c>
      <c r="G3" s="5" t="s">
        <v>69</v>
      </c>
      <c r="H3" s="5" t="s">
        <v>56</v>
      </c>
      <c r="I3" s="5" t="s">
        <v>58</v>
      </c>
      <c r="J3" s="5" t="s">
        <v>69</v>
      </c>
      <c r="K3" s="5" t="s">
        <v>56</v>
      </c>
      <c r="L3" s="5" t="s">
        <v>58</v>
      </c>
      <c r="M3" s="5" t="s">
        <v>69</v>
      </c>
      <c r="N3" s="6" t="s">
        <v>56</v>
      </c>
    </row>
    <row r="4" spans="1:14" ht="15" customHeight="1">
      <c r="A4" s="53" t="s">
        <v>25</v>
      </c>
      <c r="B4" s="54"/>
      <c r="C4" s="7">
        <f>6428381+392771</f>
        <v>6821152</v>
      </c>
      <c r="D4" s="7">
        <f>3503527+258110</f>
        <v>3761637</v>
      </c>
      <c r="E4" s="8"/>
      <c r="F4" s="7">
        <f>7347846+274679</f>
        <v>7622525</v>
      </c>
      <c r="G4" s="7">
        <f>6913114+179278</f>
        <v>7092392</v>
      </c>
      <c r="H4" s="8"/>
      <c r="I4" s="9">
        <f>156930+23000+594892+109453</f>
        <v>884275</v>
      </c>
      <c r="J4" s="9">
        <f>105796+8844+724661+48530</f>
        <v>887831</v>
      </c>
      <c r="K4" s="8"/>
      <c r="L4" s="7">
        <f>+C4+F4+I4</f>
        <v>15327952</v>
      </c>
      <c r="M4" s="7">
        <f>+D4+G4+J4</f>
        <v>11741860</v>
      </c>
      <c r="N4" s="10"/>
    </row>
    <row r="5" spans="1:14" ht="15" customHeight="1">
      <c r="A5" s="53" t="s">
        <v>26</v>
      </c>
      <c r="B5" s="54"/>
      <c r="C5" s="7">
        <v>1332526</v>
      </c>
      <c r="D5" s="7">
        <v>1111575</v>
      </c>
      <c r="E5" s="8"/>
      <c r="F5" s="7">
        <v>1705791</v>
      </c>
      <c r="G5" s="7">
        <v>883215</v>
      </c>
      <c r="H5" s="8"/>
      <c r="I5" s="9">
        <f>11368+25604</f>
        <v>36972</v>
      </c>
      <c r="J5" s="9">
        <f>2904+14836</f>
        <v>17740</v>
      </c>
      <c r="K5" s="8"/>
      <c r="L5" s="7">
        <f aca="true" t="shared" si="0" ref="L5:L32">+C5+F5+I5</f>
        <v>3075289</v>
      </c>
      <c r="M5" s="7">
        <f aca="true" t="shared" si="1" ref="M5:M32">+D5+G5+J5</f>
        <v>2012530</v>
      </c>
      <c r="N5" s="10"/>
    </row>
    <row r="6" spans="1:14" ht="15" customHeight="1">
      <c r="A6" s="53" t="s">
        <v>27</v>
      </c>
      <c r="B6" s="54"/>
      <c r="C6" s="7"/>
      <c r="D6" s="7"/>
      <c r="E6" s="8"/>
      <c r="F6" s="7"/>
      <c r="G6" s="7"/>
      <c r="H6" s="8"/>
      <c r="I6" s="9"/>
      <c r="J6" s="9"/>
      <c r="K6" s="8"/>
      <c r="L6" s="7">
        <f t="shared" si="0"/>
        <v>0</v>
      </c>
      <c r="M6" s="7">
        <f t="shared" si="1"/>
        <v>0</v>
      </c>
      <c r="N6" s="10"/>
    </row>
    <row r="7" spans="1:14" ht="15" customHeight="1">
      <c r="A7" s="58" t="s">
        <v>28</v>
      </c>
      <c r="B7" s="59"/>
      <c r="C7" s="7">
        <f>SUM(C4:C6)</f>
        <v>8153678</v>
      </c>
      <c r="D7" s="7">
        <f>SUM(D4:D6)</f>
        <v>4873212</v>
      </c>
      <c r="E7" s="11">
        <f>+(D7-C7)/C7</f>
        <v>-0.402329598985881</v>
      </c>
      <c r="F7" s="7">
        <f>SUM(F4:F6)</f>
        <v>9328316</v>
      </c>
      <c r="G7" s="7">
        <f>SUM(G4:G6)</f>
        <v>7975607</v>
      </c>
      <c r="H7" s="11">
        <f>+(G7-F7)/F7</f>
        <v>-0.14501106094604857</v>
      </c>
      <c r="I7" s="7">
        <f>SUM(I4:I6)</f>
        <v>921247</v>
      </c>
      <c r="J7" s="7">
        <f>SUM(J4:J6)</f>
        <v>905571</v>
      </c>
      <c r="K7" s="11">
        <f>+(J7-I7)/I7</f>
        <v>-0.017016066266701546</v>
      </c>
      <c r="L7" s="12">
        <f t="shared" si="0"/>
        <v>18403241</v>
      </c>
      <c r="M7" s="12">
        <f t="shared" si="1"/>
        <v>13754390</v>
      </c>
      <c r="N7" s="13">
        <f>+(M7-L7)/L7</f>
        <v>-0.2526104505179278</v>
      </c>
    </row>
    <row r="8" spans="1:14" ht="15" customHeight="1">
      <c r="A8" s="53" t="s">
        <v>29</v>
      </c>
      <c r="B8" s="54"/>
      <c r="C8" s="7">
        <v>2282270</v>
      </c>
      <c r="D8" s="7">
        <v>1210670</v>
      </c>
      <c r="E8" s="11"/>
      <c r="F8" s="7">
        <v>1033721</v>
      </c>
      <c r="G8" s="7">
        <v>905346</v>
      </c>
      <c r="H8" s="11"/>
      <c r="I8" s="9">
        <v>119431</v>
      </c>
      <c r="J8" s="9">
        <f>16218+91669</f>
        <v>107887</v>
      </c>
      <c r="K8" s="11"/>
      <c r="L8" s="7">
        <f t="shared" si="0"/>
        <v>3435422</v>
      </c>
      <c r="M8" s="7">
        <f t="shared" si="1"/>
        <v>2223903</v>
      </c>
      <c r="N8" s="13"/>
    </row>
    <row r="9" spans="1:14" ht="15" customHeight="1">
      <c r="A9" s="53" t="s">
        <v>30</v>
      </c>
      <c r="B9" s="54"/>
      <c r="C9" s="7">
        <v>517418</v>
      </c>
      <c r="D9" s="7">
        <v>329638</v>
      </c>
      <c r="E9" s="11"/>
      <c r="F9" s="7">
        <v>504208</v>
      </c>
      <c r="G9" s="7">
        <v>124141</v>
      </c>
      <c r="H9" s="11"/>
      <c r="I9" s="9">
        <f>177102+36646</f>
        <v>213748</v>
      </c>
      <c r="J9" s="9">
        <f>7524+117869</f>
        <v>125393</v>
      </c>
      <c r="K9" s="11"/>
      <c r="L9" s="7">
        <f t="shared" si="0"/>
        <v>1235374</v>
      </c>
      <c r="M9" s="7">
        <f t="shared" si="1"/>
        <v>579172</v>
      </c>
      <c r="N9" s="13"/>
    </row>
    <row r="10" spans="1:14" ht="15" customHeight="1">
      <c r="A10" s="53" t="s">
        <v>31</v>
      </c>
      <c r="B10" s="54"/>
      <c r="C10" s="7">
        <v>243364</v>
      </c>
      <c r="D10" s="7">
        <v>225072</v>
      </c>
      <c r="E10" s="11"/>
      <c r="F10" s="7">
        <v>58316</v>
      </c>
      <c r="G10" s="7">
        <v>65364</v>
      </c>
      <c r="H10" s="11"/>
      <c r="I10" s="9">
        <v>65610</v>
      </c>
      <c r="J10" s="9">
        <f>1500+57121</f>
        <v>58621</v>
      </c>
      <c r="K10" s="11"/>
      <c r="L10" s="7">
        <f t="shared" si="0"/>
        <v>367290</v>
      </c>
      <c r="M10" s="7">
        <f t="shared" si="1"/>
        <v>349057</v>
      </c>
      <c r="N10" s="13"/>
    </row>
    <row r="11" spans="1:14" ht="15" customHeight="1">
      <c r="A11" s="58" t="s">
        <v>32</v>
      </c>
      <c r="B11" s="60"/>
      <c r="C11" s="7">
        <f>SUM(C8:C10)</f>
        <v>3043052</v>
      </c>
      <c r="D11" s="7">
        <f>SUM(D8:D10)</f>
        <v>1765380</v>
      </c>
      <c r="E11" s="11">
        <f>+(D11-C11)/C11</f>
        <v>-0.4198653194227374</v>
      </c>
      <c r="F11" s="7">
        <f>SUM(F8:F10)</f>
        <v>1596245</v>
      </c>
      <c r="G11" s="7">
        <f>SUM(G8:G10)</f>
        <v>1094851</v>
      </c>
      <c r="H11" s="11">
        <f>+(G11-F11)/F11</f>
        <v>-0.3141084232057109</v>
      </c>
      <c r="I11" s="7">
        <f>SUM(I8:I10)</f>
        <v>398789</v>
      </c>
      <c r="J11" s="7">
        <f>SUM(J8:J10)</f>
        <v>291901</v>
      </c>
      <c r="K11" s="11">
        <f>+(J11-I11)/I11</f>
        <v>-0.2680314652610779</v>
      </c>
      <c r="L11" s="12">
        <f t="shared" si="0"/>
        <v>5038086</v>
      </c>
      <c r="M11" s="12">
        <f t="shared" si="1"/>
        <v>3152132</v>
      </c>
      <c r="N11" s="13">
        <f>+(M11-L11)/L11</f>
        <v>-0.3743393820589803</v>
      </c>
    </row>
    <row r="12" spans="1:14" ht="15" customHeight="1">
      <c r="A12" s="53" t="s">
        <v>33</v>
      </c>
      <c r="B12" s="54"/>
      <c r="C12" s="7">
        <f>1251556+336222</f>
        <v>1587778</v>
      </c>
      <c r="D12" s="7">
        <f>698155+311213</f>
        <v>1009368</v>
      </c>
      <c r="E12" s="11"/>
      <c r="F12" s="7">
        <f>1735752+606651</f>
        <v>2342403</v>
      </c>
      <c r="G12" s="7">
        <f>1129455+734369</f>
        <v>1863824</v>
      </c>
      <c r="H12" s="11"/>
      <c r="I12" s="9">
        <f>26552+14318+47971+46225</f>
        <v>135066</v>
      </c>
      <c r="J12" s="9">
        <f>15656+24700+85026+61571</f>
        <v>186953</v>
      </c>
      <c r="K12" s="11"/>
      <c r="L12" s="7">
        <f t="shared" si="0"/>
        <v>4065247</v>
      </c>
      <c r="M12" s="7">
        <f t="shared" si="1"/>
        <v>3060145</v>
      </c>
      <c r="N12" s="13"/>
    </row>
    <row r="13" spans="1:14" ht="15" customHeight="1">
      <c r="A13" s="53" t="s">
        <v>34</v>
      </c>
      <c r="B13" s="54"/>
      <c r="C13" s="7">
        <v>2686</v>
      </c>
      <c r="D13" s="7"/>
      <c r="E13" s="11"/>
      <c r="F13" s="7"/>
      <c r="G13" s="7">
        <v>114480</v>
      </c>
      <c r="H13" s="11"/>
      <c r="I13" s="9"/>
      <c r="J13" s="9">
        <v>178523</v>
      </c>
      <c r="K13" s="11"/>
      <c r="L13" s="7">
        <f t="shared" si="0"/>
        <v>2686</v>
      </c>
      <c r="M13" s="7">
        <f t="shared" si="1"/>
        <v>293003</v>
      </c>
      <c r="N13" s="13"/>
    </row>
    <row r="14" spans="1:14" ht="15" customHeight="1">
      <c r="A14" s="58" t="s">
        <v>35</v>
      </c>
      <c r="B14" s="60"/>
      <c r="C14" s="7">
        <f>SUM(C12:C13)</f>
        <v>1590464</v>
      </c>
      <c r="D14" s="7">
        <f>SUM(D12:D13)</f>
        <v>1009368</v>
      </c>
      <c r="E14" s="11">
        <f>+(D14-C14)/C14</f>
        <v>-0.36536256086274194</v>
      </c>
      <c r="F14" s="7">
        <f>SUM(F12:F13)</f>
        <v>2342403</v>
      </c>
      <c r="G14" s="7">
        <f>SUM(G12:G13)</f>
        <v>1978304</v>
      </c>
      <c r="H14" s="11">
        <f>+(G14-F14)/F14</f>
        <v>-0.15543824013203536</v>
      </c>
      <c r="I14" s="7">
        <f>SUM(I12:I13)</f>
        <v>135066</v>
      </c>
      <c r="J14" s="7">
        <f>SUM(J12:J13)</f>
        <v>365476</v>
      </c>
      <c r="K14" s="11">
        <f>+(J14-I14)/I14</f>
        <v>1.7059067418891505</v>
      </c>
      <c r="L14" s="12">
        <f t="shared" si="0"/>
        <v>4067933</v>
      </c>
      <c r="M14" s="12">
        <f t="shared" si="1"/>
        <v>3353148</v>
      </c>
      <c r="N14" s="13">
        <f>+(M14-L14)/L14</f>
        <v>-0.17571208768679328</v>
      </c>
    </row>
    <row r="15" spans="1:14" ht="15" customHeight="1">
      <c r="A15" s="58" t="s">
        <v>36</v>
      </c>
      <c r="B15" s="60"/>
      <c r="C15" s="7">
        <v>529072</v>
      </c>
      <c r="D15" s="7">
        <v>227631</v>
      </c>
      <c r="E15" s="11">
        <f>+(D15-C15)/C15</f>
        <v>-0.569754211147065</v>
      </c>
      <c r="F15" s="7">
        <v>355205</v>
      </c>
      <c r="G15" s="7">
        <v>372553</v>
      </c>
      <c r="H15" s="11">
        <f>+(G15-F15)/F15</f>
        <v>0.048839402598499455</v>
      </c>
      <c r="I15" s="9">
        <f>2580+173171</f>
        <v>175751</v>
      </c>
      <c r="J15" s="9">
        <f>2752+131627</f>
        <v>134379</v>
      </c>
      <c r="K15" s="11">
        <f>+(J15-I15)/I15</f>
        <v>-0.23540122104568395</v>
      </c>
      <c r="L15" s="12">
        <f t="shared" si="0"/>
        <v>1060028</v>
      </c>
      <c r="M15" s="12">
        <f t="shared" si="1"/>
        <v>734563</v>
      </c>
      <c r="N15" s="13">
        <f>+(M15-L15)/L15</f>
        <v>-0.3070343424890663</v>
      </c>
    </row>
    <row r="16" spans="1:14" ht="15" customHeight="1">
      <c r="A16" s="53" t="s">
        <v>37</v>
      </c>
      <c r="B16" s="54"/>
      <c r="C16" s="7">
        <v>1650992</v>
      </c>
      <c r="D16" s="7">
        <v>992384</v>
      </c>
      <c r="E16" s="11"/>
      <c r="F16" s="7">
        <v>1084850</v>
      </c>
      <c r="G16" s="7">
        <v>1470907</v>
      </c>
      <c r="H16" s="11">
        <f>+(G16-F16)/F16</f>
        <v>0.35586210075125596</v>
      </c>
      <c r="I16" s="9">
        <v>46812</v>
      </c>
      <c r="J16" s="9">
        <v>53370</v>
      </c>
      <c r="K16" s="11"/>
      <c r="L16" s="7">
        <f t="shared" si="0"/>
        <v>2782654</v>
      </c>
      <c r="M16" s="7">
        <f t="shared" si="1"/>
        <v>2516661</v>
      </c>
      <c r="N16" s="13"/>
    </row>
    <row r="17" spans="1:14" ht="15" customHeight="1">
      <c r="A17" s="53" t="s">
        <v>38</v>
      </c>
      <c r="B17" s="54"/>
      <c r="C17" s="7">
        <v>816093</v>
      </c>
      <c r="D17" s="7">
        <v>490322</v>
      </c>
      <c r="E17" s="11"/>
      <c r="F17" s="7"/>
      <c r="G17" s="7">
        <v>103458</v>
      </c>
      <c r="H17" s="11" t="e">
        <f>+(G17-F17)/F17</f>
        <v>#DIV/0!</v>
      </c>
      <c r="I17" s="9">
        <v>127844</v>
      </c>
      <c r="J17" s="9">
        <v>23199</v>
      </c>
      <c r="K17" s="11"/>
      <c r="L17" s="7">
        <f t="shared" si="0"/>
        <v>943937</v>
      </c>
      <c r="M17" s="7">
        <f t="shared" si="1"/>
        <v>616979</v>
      </c>
      <c r="N17" s="13"/>
    </row>
    <row r="18" spans="1:14" ht="15" customHeight="1">
      <c r="A18" s="53" t="s">
        <v>39</v>
      </c>
      <c r="B18" s="54"/>
      <c r="C18" s="7">
        <v>77827</v>
      </c>
      <c r="D18" s="7">
        <v>56845</v>
      </c>
      <c r="E18" s="11"/>
      <c r="F18" s="7">
        <v>93931</v>
      </c>
      <c r="G18" s="7"/>
      <c r="H18" s="11">
        <f>+(G18-F18)/F18</f>
        <v>-1</v>
      </c>
      <c r="I18" s="9">
        <v>248</v>
      </c>
      <c r="J18" s="9"/>
      <c r="K18" s="11"/>
      <c r="L18" s="7">
        <f t="shared" si="0"/>
        <v>172006</v>
      </c>
      <c r="M18" s="7">
        <f t="shared" si="1"/>
        <v>56845</v>
      </c>
      <c r="N18" s="13"/>
    </row>
    <row r="19" spans="1:14" ht="15" customHeight="1">
      <c r="A19" s="53" t="s">
        <v>40</v>
      </c>
      <c r="B19" s="54"/>
      <c r="C19" s="7">
        <v>14795</v>
      </c>
      <c r="D19" s="7">
        <v>1620</v>
      </c>
      <c r="E19" s="11"/>
      <c r="F19" s="7"/>
      <c r="G19" s="7"/>
      <c r="H19" s="11"/>
      <c r="I19" s="9"/>
      <c r="J19" s="9"/>
      <c r="K19" s="11"/>
      <c r="L19" s="7">
        <f t="shared" si="0"/>
        <v>14795</v>
      </c>
      <c r="M19" s="7">
        <f t="shared" si="1"/>
        <v>1620</v>
      </c>
      <c r="N19" s="13"/>
    </row>
    <row r="20" spans="1:14" ht="15" customHeight="1">
      <c r="A20" s="27"/>
      <c r="B20" s="28"/>
      <c r="C20" s="7"/>
      <c r="D20" s="7"/>
      <c r="E20" s="11"/>
      <c r="F20" s="7"/>
      <c r="G20" s="7"/>
      <c r="H20" s="11"/>
      <c r="I20" s="9"/>
      <c r="J20" s="9"/>
      <c r="K20" s="11"/>
      <c r="L20" s="7">
        <f t="shared" si="0"/>
        <v>0</v>
      </c>
      <c r="M20" s="7">
        <f t="shared" si="1"/>
        <v>0</v>
      </c>
      <c r="N20" s="13"/>
    </row>
    <row r="21" spans="1:14" ht="15" customHeight="1">
      <c r="A21" s="58" t="s">
        <v>41</v>
      </c>
      <c r="B21" s="60"/>
      <c r="C21" s="7">
        <f>SUM(C16:C20)</f>
        <v>2559707</v>
      </c>
      <c r="D21" s="7">
        <f>SUM(D16:D20)</f>
        <v>1541171</v>
      </c>
      <c r="E21" s="11">
        <f>+(D21-C21)/C21</f>
        <v>-0.3979111671765558</v>
      </c>
      <c r="F21" s="7">
        <f>SUM(F16:F20)</f>
        <v>1178781</v>
      </c>
      <c r="G21" s="7">
        <f>SUM(G16:G20)</f>
        <v>1574365</v>
      </c>
      <c r="H21" s="11">
        <f>+(G21-F21)/F21</f>
        <v>0.3355873567694084</v>
      </c>
      <c r="I21" s="7">
        <f>SUM(I16:I20)</f>
        <v>174904</v>
      </c>
      <c r="J21" s="7">
        <f>SUM(J16:J20)</f>
        <v>76569</v>
      </c>
      <c r="K21" s="11">
        <f>+(J21-I21)/I21</f>
        <v>-0.5622227050267575</v>
      </c>
      <c r="L21" s="12">
        <f t="shared" si="0"/>
        <v>3913392</v>
      </c>
      <c r="M21" s="12">
        <f t="shared" si="1"/>
        <v>3192105</v>
      </c>
      <c r="N21" s="13">
        <f>+(M21-L21)/L21</f>
        <v>-0.18431248390143384</v>
      </c>
    </row>
    <row r="22" spans="1:14" ht="15" customHeight="1">
      <c r="A22" s="58" t="s">
        <v>42</v>
      </c>
      <c r="B22" s="60"/>
      <c r="C22" s="7">
        <v>645520</v>
      </c>
      <c r="D22" s="7">
        <v>408635</v>
      </c>
      <c r="E22" s="11">
        <f>+(D22-C22)/C22</f>
        <v>-0.3669677159499318</v>
      </c>
      <c r="F22" s="7">
        <v>883951</v>
      </c>
      <c r="G22" s="7">
        <v>1212434</v>
      </c>
      <c r="H22" s="11">
        <f>+(G22-F22)/F22</f>
        <v>0.3716077022368887</v>
      </c>
      <c r="I22" s="9">
        <f>1156+81492</f>
        <v>82648</v>
      </c>
      <c r="J22" s="9">
        <f>17113+58308</f>
        <v>75421</v>
      </c>
      <c r="K22" s="11">
        <f>+(J22-I22)/I22</f>
        <v>-0.08744313232020133</v>
      </c>
      <c r="L22" s="12">
        <f t="shared" si="0"/>
        <v>1612119</v>
      </c>
      <c r="M22" s="12">
        <f t="shared" si="1"/>
        <v>1696490</v>
      </c>
      <c r="N22" s="13">
        <f>+(M22-L22)/L22</f>
        <v>0.05233546655054621</v>
      </c>
    </row>
    <row r="23" spans="1:14" ht="15" customHeight="1">
      <c r="A23" s="53" t="s">
        <v>43</v>
      </c>
      <c r="B23" s="54"/>
      <c r="C23" s="7">
        <v>279188</v>
      </c>
      <c r="D23" s="7">
        <v>207599</v>
      </c>
      <c r="E23" s="11"/>
      <c r="F23" s="7">
        <v>525504</v>
      </c>
      <c r="G23" s="7">
        <v>39586</v>
      </c>
      <c r="H23" s="11"/>
      <c r="I23" s="9">
        <f>33096+11235</f>
        <v>44331</v>
      </c>
      <c r="J23" s="9">
        <f>47440+18483</f>
        <v>65923</v>
      </c>
      <c r="K23" s="11"/>
      <c r="L23" s="7">
        <f t="shared" si="0"/>
        <v>849023</v>
      </c>
      <c r="M23" s="7">
        <f t="shared" si="1"/>
        <v>313108</v>
      </c>
      <c r="N23" s="13"/>
    </row>
    <row r="24" spans="1:14" ht="15" customHeight="1">
      <c r="A24" s="53" t="s">
        <v>44</v>
      </c>
      <c r="B24" s="54"/>
      <c r="C24" s="7">
        <v>1160</v>
      </c>
      <c r="D24" s="7">
        <v>1040</v>
      </c>
      <c r="E24" s="11"/>
      <c r="F24" s="7"/>
      <c r="G24" s="7"/>
      <c r="H24" s="11"/>
      <c r="I24" s="9">
        <v>1512</v>
      </c>
      <c r="J24" s="9">
        <v>1359</v>
      </c>
      <c r="K24" s="11"/>
      <c r="L24" s="7">
        <f t="shared" si="0"/>
        <v>2672</v>
      </c>
      <c r="M24" s="7">
        <f t="shared" si="1"/>
        <v>2399</v>
      </c>
      <c r="N24" s="13"/>
    </row>
    <row r="25" spans="1:14" ht="15" customHeight="1">
      <c r="A25" s="53" t="s">
        <v>45</v>
      </c>
      <c r="B25" s="54"/>
      <c r="C25" s="7"/>
      <c r="D25" s="7"/>
      <c r="E25" s="11"/>
      <c r="F25" s="7"/>
      <c r="G25" s="7"/>
      <c r="H25" s="11"/>
      <c r="I25" s="9"/>
      <c r="J25" s="9"/>
      <c r="K25" s="11"/>
      <c r="L25" s="7">
        <f t="shared" si="0"/>
        <v>0</v>
      </c>
      <c r="M25" s="7">
        <f t="shared" si="1"/>
        <v>0</v>
      </c>
      <c r="N25" s="13"/>
    </row>
    <row r="26" spans="1:14" ht="15" customHeight="1">
      <c r="A26" s="58" t="s">
        <v>46</v>
      </c>
      <c r="B26" s="60"/>
      <c r="C26" s="7">
        <f>SUM(C23:C25)</f>
        <v>280348</v>
      </c>
      <c r="D26" s="7">
        <f>SUM(D23:D25)</f>
        <v>208639</v>
      </c>
      <c r="E26" s="11">
        <f>+(D26-C26)/C26</f>
        <v>-0.25578566638606304</v>
      </c>
      <c r="F26" s="7">
        <f>SUM(F23:F25)</f>
        <v>525504</v>
      </c>
      <c r="G26" s="7">
        <f>SUM(G23:G25)</f>
        <v>39586</v>
      </c>
      <c r="H26" s="11">
        <f>+(G26-F26)/F26</f>
        <v>-0.9246704116429181</v>
      </c>
      <c r="I26" s="7">
        <f>SUM(I23:I25)</f>
        <v>45843</v>
      </c>
      <c r="J26" s="7">
        <f>SUM(J23:J25)</f>
        <v>67282</v>
      </c>
      <c r="K26" s="11">
        <f>+(J26-I26)/I26</f>
        <v>0.4676613659664507</v>
      </c>
      <c r="L26" s="12">
        <f t="shared" si="0"/>
        <v>851695</v>
      </c>
      <c r="M26" s="12">
        <f t="shared" si="1"/>
        <v>315507</v>
      </c>
      <c r="N26" s="13">
        <f>+(M26-L26)/L26</f>
        <v>-0.6295540070095516</v>
      </c>
    </row>
    <row r="27" spans="1:14" ht="15" customHeight="1">
      <c r="A27" s="53" t="s">
        <v>47</v>
      </c>
      <c r="B27" s="54"/>
      <c r="C27" s="7"/>
      <c r="D27" s="7">
        <v>1942</v>
      </c>
      <c r="E27" s="11"/>
      <c r="F27" s="7"/>
      <c r="G27" s="7"/>
      <c r="H27" s="11"/>
      <c r="I27" s="9"/>
      <c r="J27" s="9"/>
      <c r="K27" s="11"/>
      <c r="L27" s="7">
        <f t="shared" si="0"/>
        <v>0</v>
      </c>
      <c r="M27" s="7">
        <f t="shared" si="1"/>
        <v>1942</v>
      </c>
      <c r="N27" s="13"/>
    </row>
    <row r="28" spans="1:14" ht="15" customHeight="1">
      <c r="A28" s="53" t="s">
        <v>48</v>
      </c>
      <c r="B28" s="54"/>
      <c r="C28" s="7">
        <f>392+143322</f>
        <v>143714</v>
      </c>
      <c r="D28" s="7">
        <f>580+52922</f>
        <v>53502</v>
      </c>
      <c r="E28" s="11"/>
      <c r="F28" s="7">
        <f>4576+100909</f>
        <v>105485</v>
      </c>
      <c r="G28" s="7">
        <v>133075</v>
      </c>
      <c r="H28" s="11"/>
      <c r="I28" s="9">
        <f>42324+3620+35130+28385+17042</f>
        <v>126501</v>
      </c>
      <c r="J28" s="9">
        <f>8095+4732+21587+58199+19165</f>
        <v>111778</v>
      </c>
      <c r="K28" s="11"/>
      <c r="L28" s="7">
        <f t="shared" si="0"/>
        <v>375700</v>
      </c>
      <c r="M28" s="7">
        <f t="shared" si="1"/>
        <v>298355</v>
      </c>
      <c r="N28" s="13"/>
    </row>
    <row r="29" spans="1:14" ht="15" customHeight="1">
      <c r="A29" s="58" t="s">
        <v>49</v>
      </c>
      <c r="B29" s="60"/>
      <c r="C29" s="9">
        <f>+C27+C28</f>
        <v>143714</v>
      </c>
      <c r="D29" s="9">
        <f>+D27+D28</f>
        <v>55444</v>
      </c>
      <c r="E29" s="11">
        <f>+(D29-C29)/C29</f>
        <v>-0.6142059924572415</v>
      </c>
      <c r="F29" s="9">
        <f>+F27+F28</f>
        <v>105485</v>
      </c>
      <c r="G29" s="9">
        <f>+G27+G28</f>
        <v>133075</v>
      </c>
      <c r="H29" s="11">
        <f>+(G29-F29)/F29</f>
        <v>0.26155377541830593</v>
      </c>
      <c r="I29" s="9">
        <f>+I27+I28</f>
        <v>126501</v>
      </c>
      <c r="J29" s="9">
        <f>+J27+J28</f>
        <v>111778</v>
      </c>
      <c r="K29" s="11">
        <f>+(J29-I29)/I29</f>
        <v>-0.11638643172781243</v>
      </c>
      <c r="L29" s="12">
        <f t="shared" si="0"/>
        <v>375700</v>
      </c>
      <c r="M29" s="12">
        <f t="shared" si="1"/>
        <v>300297</v>
      </c>
      <c r="N29" s="13">
        <f>+(M29-L29)/L29</f>
        <v>-0.20070002661698164</v>
      </c>
    </row>
    <row r="30" spans="1:14" ht="15" customHeight="1">
      <c r="A30" s="58" t="s">
        <v>50</v>
      </c>
      <c r="B30" s="60"/>
      <c r="C30" s="7">
        <v>126712</v>
      </c>
      <c r="D30" s="7">
        <v>46767</v>
      </c>
      <c r="E30" s="11">
        <f>+(D30-C30)/C30</f>
        <v>-0.6309189342761538</v>
      </c>
      <c r="F30" s="7">
        <v>364638</v>
      </c>
      <c r="G30" s="7">
        <v>217151</v>
      </c>
      <c r="H30" s="11">
        <f>+(G30-F30)/F30</f>
        <v>-0.40447512327294466</v>
      </c>
      <c r="I30" s="9">
        <f>60147+21999</f>
        <v>82146</v>
      </c>
      <c r="J30" s="9">
        <f>79482+40122</f>
        <v>119604</v>
      </c>
      <c r="K30" s="11">
        <f>+(J30-I30)/I30</f>
        <v>0.45599298809436856</v>
      </c>
      <c r="L30" s="12">
        <f t="shared" si="0"/>
        <v>573496</v>
      </c>
      <c r="M30" s="12">
        <f t="shared" si="1"/>
        <v>383522</v>
      </c>
      <c r="N30" s="13">
        <f>+(M30-L30)/L30</f>
        <v>-0.3312560157350705</v>
      </c>
    </row>
    <row r="31" spans="1:14" ht="15" customHeight="1">
      <c r="A31" s="66" t="s">
        <v>51</v>
      </c>
      <c r="B31" s="67"/>
      <c r="C31" s="7"/>
      <c r="D31" s="7"/>
      <c r="E31" s="11"/>
      <c r="F31" s="7">
        <v>2019140</v>
      </c>
      <c r="G31" s="7">
        <v>2541570</v>
      </c>
      <c r="H31" s="11"/>
      <c r="I31" s="9">
        <v>1019933</v>
      </c>
      <c r="J31" s="9">
        <v>1808689</v>
      </c>
      <c r="K31" s="11"/>
      <c r="L31" s="12">
        <f t="shared" si="0"/>
        <v>3039073</v>
      </c>
      <c r="M31" s="12">
        <f t="shared" si="1"/>
        <v>4350259</v>
      </c>
      <c r="N31" s="13">
        <f>+(M31-L31)/L31</f>
        <v>0.4314427458636235</v>
      </c>
    </row>
    <row r="32" spans="1:15" ht="21" thickBot="1">
      <c r="A32" s="64" t="s">
        <v>52</v>
      </c>
      <c r="B32" s="65"/>
      <c r="C32" s="14">
        <f>+C31+C30+C29+C26+C22+C21+C15+C14+C11+C7</f>
        <v>17072267</v>
      </c>
      <c r="D32" s="14">
        <f>+D31+D30+D29+D26+D22+D21+D15+D14+D11+D7</f>
        <v>10136247</v>
      </c>
      <c r="E32" s="15">
        <f>+(D32-C32)/C32</f>
        <v>-0.406274105249174</v>
      </c>
      <c r="F32" s="14">
        <f>+F31+F30+F29+F26+F22+F21+F15+F14+F11+F7</f>
        <v>18699668</v>
      </c>
      <c r="G32" s="14">
        <f>+G31+G30+G29+G26+G22+G21+G15+G14+G11+G7</f>
        <v>17139496</v>
      </c>
      <c r="H32" s="15">
        <f>+(G32-F32)/F32</f>
        <v>-0.08343313902685331</v>
      </c>
      <c r="I32" s="14">
        <f>+I31+I30+I29+I26+I22+I21+I15+I14+I11+I7</f>
        <v>3162828</v>
      </c>
      <c r="J32" s="14">
        <f>+J31+J30+J29+J26+J22+J21+J15+J14+J11+J7</f>
        <v>3956670</v>
      </c>
      <c r="K32" s="15">
        <f>+(J32-I32)/I32</f>
        <v>0.2509912015449465</v>
      </c>
      <c r="L32" s="14">
        <f t="shared" si="0"/>
        <v>38934763</v>
      </c>
      <c r="M32" s="14">
        <f t="shared" si="1"/>
        <v>31232413</v>
      </c>
      <c r="N32" s="16">
        <f>+(M32-L32)/L32</f>
        <v>-0.1978270678057036</v>
      </c>
      <c r="O32" s="29"/>
    </row>
  </sheetData>
  <sheetProtection/>
  <mergeCells count="37">
    <mergeCell ref="A32:B32"/>
    <mergeCell ref="A30:B30"/>
    <mergeCell ref="A31:B31"/>
    <mergeCell ref="A21:B21"/>
    <mergeCell ref="A28:B28"/>
    <mergeCell ref="A29:B29"/>
    <mergeCell ref="A27:B27"/>
    <mergeCell ref="A18:B18"/>
    <mergeCell ref="A19:B19"/>
    <mergeCell ref="A1:B3"/>
    <mergeCell ref="A26:B26"/>
    <mergeCell ref="A14:B14"/>
    <mergeCell ref="A15:B15"/>
    <mergeCell ref="A22:B22"/>
    <mergeCell ref="A23:B23"/>
    <mergeCell ref="A24:B24"/>
    <mergeCell ref="A25:B25"/>
    <mergeCell ref="A8:B8"/>
    <mergeCell ref="A9:B9"/>
    <mergeCell ref="A16:B16"/>
    <mergeCell ref="A17:B17"/>
    <mergeCell ref="A10:B10"/>
    <mergeCell ref="A11:B11"/>
    <mergeCell ref="A12:B12"/>
    <mergeCell ref="A13:B13"/>
    <mergeCell ref="A5:B5"/>
    <mergeCell ref="C2:E2"/>
    <mergeCell ref="F2:H2"/>
    <mergeCell ref="I2:K2"/>
    <mergeCell ref="A6:B6"/>
    <mergeCell ref="A7:B7"/>
    <mergeCell ref="C1:E1"/>
    <mergeCell ref="F1:H1"/>
    <mergeCell ref="I1:K1"/>
    <mergeCell ref="L1:N1"/>
    <mergeCell ref="L2:N2"/>
    <mergeCell ref="A4:B4"/>
  </mergeCells>
  <printOptions horizontalCentered="1" verticalCentered="1"/>
  <pageMargins left="0" right="0" top="0.7874015748031497" bottom="0" header="0" footer="0"/>
  <pageSetup horizontalDpi="600" verticalDpi="600" orientation="landscape" paperSize="9" r:id="rId1"/>
  <headerFooter alignWithMargins="0">
    <oddHeader>&amp;C&amp;"Arial,Grassetto"&amp;16LOMBARDIA: Andamento Cassa Integrazione Ordinaria, Straordinaria e Deroga per settori
(confronto tra 2° e 3° trimestre 2015)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5.7109375" style="17" customWidth="1"/>
    <col min="2" max="3" width="9.7109375" style="17" customWidth="1"/>
    <col min="4" max="4" width="9.140625" style="17" customWidth="1"/>
    <col min="5" max="6" width="9.7109375" style="17" customWidth="1"/>
    <col min="7" max="7" width="9.57421875" style="17" bestFit="1" customWidth="1"/>
    <col min="8" max="9" width="9.7109375" style="17" customWidth="1"/>
    <col min="10" max="10" width="10.421875" style="17" customWidth="1"/>
    <col min="11" max="12" width="9.7109375" style="17" customWidth="1"/>
    <col min="13" max="13" width="10.140625" style="17" customWidth="1"/>
    <col min="14" max="16384" width="9.140625" style="17" customWidth="1"/>
  </cols>
  <sheetData>
    <row r="1" spans="1:13" ht="27" customHeight="1">
      <c r="A1" s="116" t="s">
        <v>53</v>
      </c>
      <c r="B1" s="121" t="s">
        <v>0</v>
      </c>
      <c r="C1" s="47"/>
      <c r="D1" s="122"/>
      <c r="E1" s="121" t="s">
        <v>1</v>
      </c>
      <c r="F1" s="49"/>
      <c r="G1" s="122"/>
      <c r="H1" s="127" t="s">
        <v>55</v>
      </c>
      <c r="I1" s="52"/>
      <c r="J1" s="122"/>
      <c r="K1" s="119" t="s">
        <v>57</v>
      </c>
      <c r="L1" s="47"/>
      <c r="M1" s="48"/>
    </row>
    <row r="2" spans="1:13" ht="12.75">
      <c r="A2" s="117"/>
      <c r="B2" s="123" t="s">
        <v>14</v>
      </c>
      <c r="C2" s="56"/>
      <c r="D2" s="124"/>
      <c r="E2" s="123" t="s">
        <v>15</v>
      </c>
      <c r="F2" s="56"/>
      <c r="G2" s="124"/>
      <c r="H2" s="123" t="s">
        <v>15</v>
      </c>
      <c r="I2" s="56"/>
      <c r="J2" s="124"/>
      <c r="K2" s="126" t="s">
        <v>14</v>
      </c>
      <c r="L2" s="45"/>
      <c r="M2" s="46"/>
    </row>
    <row r="3" spans="1:13" ht="25.5">
      <c r="A3" s="118"/>
      <c r="B3" s="125" t="s">
        <v>58</v>
      </c>
      <c r="C3" s="5" t="s">
        <v>69</v>
      </c>
      <c r="D3" s="6" t="s">
        <v>56</v>
      </c>
      <c r="E3" s="125" t="s">
        <v>58</v>
      </c>
      <c r="F3" s="5" t="s">
        <v>69</v>
      </c>
      <c r="G3" s="6" t="s">
        <v>56</v>
      </c>
      <c r="H3" s="125" t="s">
        <v>58</v>
      </c>
      <c r="I3" s="5" t="s">
        <v>69</v>
      </c>
      <c r="J3" s="6" t="s">
        <v>56</v>
      </c>
      <c r="K3" s="120" t="s">
        <v>58</v>
      </c>
      <c r="L3" s="5" t="s">
        <v>69</v>
      </c>
      <c r="M3" s="6" t="s">
        <v>56</v>
      </c>
    </row>
    <row r="4" spans="1:13" ht="37.5" customHeight="1">
      <c r="A4" s="128" t="s">
        <v>59</v>
      </c>
      <c r="B4" s="134">
        <v>8153678</v>
      </c>
      <c r="C4" s="135">
        <v>4873212</v>
      </c>
      <c r="D4" s="136">
        <f>+(+C4-B4)/B4</f>
        <v>-0.402329598985881</v>
      </c>
      <c r="E4" s="134">
        <v>9328316</v>
      </c>
      <c r="F4" s="135">
        <v>7975607</v>
      </c>
      <c r="G4" s="136">
        <f>+(+F4-E4)/E4</f>
        <v>-0.14501106094604857</v>
      </c>
      <c r="H4" s="134">
        <v>921247</v>
      </c>
      <c r="I4" s="135">
        <v>905571</v>
      </c>
      <c r="J4" s="136">
        <f aca="true" t="shared" si="0" ref="J4:J14">+(+I4-H4)/H4</f>
        <v>-0.017016066266701546</v>
      </c>
      <c r="K4" s="137">
        <f>+B4+E4+H4</f>
        <v>18403241</v>
      </c>
      <c r="L4" s="138">
        <f>+C4+F4+I4</f>
        <v>13754390</v>
      </c>
      <c r="M4" s="136">
        <f aca="true" t="shared" si="1" ref="M4:M14">+(+L4-K4)/K4</f>
        <v>-0.2526104505179278</v>
      </c>
    </row>
    <row r="5" spans="1:13" ht="37.5" customHeight="1">
      <c r="A5" s="30" t="s">
        <v>60</v>
      </c>
      <c r="B5" s="139">
        <v>3043052</v>
      </c>
      <c r="C5" s="140">
        <v>1765380</v>
      </c>
      <c r="D5" s="141">
        <f aca="true" t="shared" si="2" ref="D5:D14">+(+C5-B5)/B5</f>
        <v>-0.4198653194227374</v>
      </c>
      <c r="E5" s="139">
        <v>1596245</v>
      </c>
      <c r="F5" s="140">
        <v>1094851</v>
      </c>
      <c r="G5" s="141">
        <f aca="true" t="shared" si="3" ref="G5:G14">+(+F5-E5)/E5</f>
        <v>-0.3141084232057109</v>
      </c>
      <c r="H5" s="139">
        <v>398789</v>
      </c>
      <c r="I5" s="140">
        <v>291901</v>
      </c>
      <c r="J5" s="141">
        <f t="shared" si="0"/>
        <v>-0.2680314652610779</v>
      </c>
      <c r="K5" s="142">
        <f>+B5+E5+H5</f>
        <v>5038086</v>
      </c>
      <c r="L5" s="143">
        <f aca="true" t="shared" si="4" ref="L5:L13">+C5+F5+I5</f>
        <v>3152132</v>
      </c>
      <c r="M5" s="141">
        <f t="shared" si="1"/>
        <v>-0.3743393820589803</v>
      </c>
    </row>
    <row r="6" spans="1:13" ht="37.5" customHeight="1">
      <c r="A6" s="128" t="s">
        <v>61</v>
      </c>
      <c r="B6" s="134">
        <v>1590464</v>
      </c>
      <c r="C6" s="135">
        <v>1009368</v>
      </c>
      <c r="D6" s="136">
        <f t="shared" si="2"/>
        <v>-0.36536256086274194</v>
      </c>
      <c r="E6" s="134">
        <v>2342403</v>
      </c>
      <c r="F6" s="135">
        <v>1978304</v>
      </c>
      <c r="G6" s="136">
        <f t="shared" si="3"/>
        <v>-0.15543824013203536</v>
      </c>
      <c r="H6" s="134">
        <v>135066</v>
      </c>
      <c r="I6" s="135">
        <v>365476</v>
      </c>
      <c r="J6" s="136">
        <f t="shared" si="0"/>
        <v>1.7059067418891505</v>
      </c>
      <c r="K6" s="137">
        <f>+B6+E6+H6</f>
        <v>4067933</v>
      </c>
      <c r="L6" s="138">
        <f t="shared" si="4"/>
        <v>3353148</v>
      </c>
      <c r="M6" s="136">
        <f t="shared" si="1"/>
        <v>-0.17571208768679328</v>
      </c>
    </row>
    <row r="7" spans="1:13" ht="37.5" customHeight="1">
      <c r="A7" s="30" t="s">
        <v>36</v>
      </c>
      <c r="B7" s="139">
        <v>529072</v>
      </c>
      <c r="C7" s="140">
        <v>227631</v>
      </c>
      <c r="D7" s="141">
        <f t="shared" si="2"/>
        <v>-0.569754211147065</v>
      </c>
      <c r="E7" s="139">
        <v>355205</v>
      </c>
      <c r="F7" s="140">
        <v>372553</v>
      </c>
      <c r="G7" s="141">
        <f t="shared" si="3"/>
        <v>0.048839402598499455</v>
      </c>
      <c r="H7" s="144">
        <v>175751</v>
      </c>
      <c r="I7" s="145">
        <v>134379</v>
      </c>
      <c r="J7" s="141">
        <f t="shared" si="0"/>
        <v>-0.23540122104568395</v>
      </c>
      <c r="K7" s="142">
        <f aca="true" t="shared" si="5" ref="K7:K13">+B7+E7+H7</f>
        <v>1060028</v>
      </c>
      <c r="L7" s="143">
        <f t="shared" si="4"/>
        <v>734563</v>
      </c>
      <c r="M7" s="141">
        <f t="shared" si="1"/>
        <v>-0.3070343424890663</v>
      </c>
    </row>
    <row r="8" spans="1:13" ht="37.5" customHeight="1">
      <c r="A8" s="128" t="s">
        <v>62</v>
      </c>
      <c r="B8" s="134">
        <v>2559707</v>
      </c>
      <c r="C8" s="135">
        <v>1541171</v>
      </c>
      <c r="D8" s="136">
        <f t="shared" si="2"/>
        <v>-0.3979111671765558</v>
      </c>
      <c r="E8" s="134">
        <v>1178781</v>
      </c>
      <c r="F8" s="135">
        <v>1574365</v>
      </c>
      <c r="G8" s="136">
        <f t="shared" si="3"/>
        <v>0.3355873567694084</v>
      </c>
      <c r="H8" s="134">
        <v>174904</v>
      </c>
      <c r="I8" s="135">
        <v>76569</v>
      </c>
      <c r="J8" s="136">
        <f t="shared" si="0"/>
        <v>-0.5622227050267575</v>
      </c>
      <c r="K8" s="137">
        <f t="shared" si="5"/>
        <v>3913392</v>
      </c>
      <c r="L8" s="138">
        <f t="shared" si="4"/>
        <v>3192105</v>
      </c>
      <c r="M8" s="136">
        <f t="shared" si="1"/>
        <v>-0.18431248390143384</v>
      </c>
    </row>
    <row r="9" spans="1:13" ht="37.5" customHeight="1" thickBot="1">
      <c r="A9" s="129" t="s">
        <v>42</v>
      </c>
      <c r="B9" s="146">
        <v>645520</v>
      </c>
      <c r="C9" s="147">
        <v>408635</v>
      </c>
      <c r="D9" s="148">
        <f t="shared" si="2"/>
        <v>-0.3669677159499318</v>
      </c>
      <c r="E9" s="146">
        <v>883951</v>
      </c>
      <c r="F9" s="147">
        <v>1212434</v>
      </c>
      <c r="G9" s="148">
        <f t="shared" si="3"/>
        <v>0.3716077022368887</v>
      </c>
      <c r="H9" s="149">
        <v>82648</v>
      </c>
      <c r="I9" s="150">
        <v>75421</v>
      </c>
      <c r="J9" s="148">
        <f t="shared" si="0"/>
        <v>-0.08744313232020133</v>
      </c>
      <c r="K9" s="151">
        <f t="shared" si="5"/>
        <v>1612119</v>
      </c>
      <c r="L9" s="152">
        <f t="shared" si="4"/>
        <v>1696490</v>
      </c>
      <c r="M9" s="148">
        <f t="shared" si="1"/>
        <v>0.05233546655054621</v>
      </c>
    </row>
    <row r="10" spans="1:13" ht="37.5" customHeight="1" thickBot="1">
      <c r="A10" s="131" t="s">
        <v>63</v>
      </c>
      <c r="B10" s="153">
        <v>280348</v>
      </c>
      <c r="C10" s="154">
        <v>208639</v>
      </c>
      <c r="D10" s="155">
        <f t="shared" si="2"/>
        <v>-0.25578566638606304</v>
      </c>
      <c r="E10" s="153">
        <v>525504</v>
      </c>
      <c r="F10" s="154">
        <v>39586</v>
      </c>
      <c r="G10" s="155">
        <f t="shared" si="3"/>
        <v>-0.9246704116429181</v>
      </c>
      <c r="H10" s="153">
        <v>45843</v>
      </c>
      <c r="I10" s="154">
        <v>67282</v>
      </c>
      <c r="J10" s="155">
        <f t="shared" si="0"/>
        <v>0.4676613659664507</v>
      </c>
      <c r="K10" s="156">
        <f t="shared" si="5"/>
        <v>851695</v>
      </c>
      <c r="L10" s="157">
        <f t="shared" si="4"/>
        <v>315507</v>
      </c>
      <c r="M10" s="155">
        <f t="shared" si="1"/>
        <v>-0.6295540070095516</v>
      </c>
    </row>
    <row r="11" spans="1:13" ht="37.5" customHeight="1">
      <c r="A11" s="130" t="s">
        <v>64</v>
      </c>
      <c r="B11" s="158">
        <v>143714</v>
      </c>
      <c r="C11" s="159">
        <v>55444</v>
      </c>
      <c r="D11" s="160">
        <f t="shared" si="2"/>
        <v>-0.6142059924572415</v>
      </c>
      <c r="E11" s="158">
        <v>105485</v>
      </c>
      <c r="F11" s="159">
        <v>133075</v>
      </c>
      <c r="G11" s="160">
        <f t="shared" si="3"/>
        <v>0.26155377541830593</v>
      </c>
      <c r="H11" s="158">
        <v>126501</v>
      </c>
      <c r="I11" s="159">
        <v>111778</v>
      </c>
      <c r="J11" s="160">
        <f t="shared" si="0"/>
        <v>-0.11638643172781243</v>
      </c>
      <c r="K11" s="161">
        <f t="shared" si="5"/>
        <v>375700</v>
      </c>
      <c r="L11" s="162">
        <f t="shared" si="4"/>
        <v>300297</v>
      </c>
      <c r="M11" s="160">
        <f t="shared" si="1"/>
        <v>-0.20070002661698164</v>
      </c>
    </row>
    <row r="12" spans="1:13" ht="37.5" customHeight="1">
      <c r="A12" s="128" t="s">
        <v>50</v>
      </c>
      <c r="B12" s="134">
        <v>126712</v>
      </c>
      <c r="C12" s="135">
        <v>46767</v>
      </c>
      <c r="D12" s="136">
        <f t="shared" si="2"/>
        <v>-0.6309189342761538</v>
      </c>
      <c r="E12" s="134">
        <v>364638</v>
      </c>
      <c r="F12" s="135">
        <v>217151</v>
      </c>
      <c r="G12" s="136">
        <f t="shared" si="3"/>
        <v>-0.40447512327294466</v>
      </c>
      <c r="H12" s="163">
        <v>82146</v>
      </c>
      <c r="I12" s="164">
        <v>119604</v>
      </c>
      <c r="J12" s="136">
        <f t="shared" si="0"/>
        <v>0.45599298809436856</v>
      </c>
      <c r="K12" s="137">
        <f t="shared" si="5"/>
        <v>573496</v>
      </c>
      <c r="L12" s="138">
        <f t="shared" si="4"/>
        <v>383522</v>
      </c>
      <c r="M12" s="136">
        <f t="shared" si="1"/>
        <v>-0.3312560157350705</v>
      </c>
    </row>
    <row r="13" spans="1:13" ht="37.5" customHeight="1">
      <c r="A13" s="133" t="s">
        <v>51</v>
      </c>
      <c r="B13" s="139"/>
      <c r="C13" s="140"/>
      <c r="D13" s="141" t="s">
        <v>70</v>
      </c>
      <c r="E13" s="139">
        <v>2019140</v>
      </c>
      <c r="F13" s="140">
        <v>2541570</v>
      </c>
      <c r="G13" s="141">
        <f t="shared" si="3"/>
        <v>0.2587388690234456</v>
      </c>
      <c r="H13" s="144">
        <v>1019933</v>
      </c>
      <c r="I13" s="145">
        <v>1808689</v>
      </c>
      <c r="J13" s="141">
        <f t="shared" si="0"/>
        <v>0.7733409939672508</v>
      </c>
      <c r="K13" s="142">
        <f t="shared" si="5"/>
        <v>3039073</v>
      </c>
      <c r="L13" s="143">
        <f t="shared" si="4"/>
        <v>4350259</v>
      </c>
      <c r="M13" s="141">
        <f t="shared" si="1"/>
        <v>0.4314427458636235</v>
      </c>
    </row>
    <row r="14" spans="1:13" ht="37.5" customHeight="1" thickBot="1">
      <c r="A14" s="132" t="s">
        <v>65</v>
      </c>
      <c r="B14" s="165">
        <f>SUM(B4:B13)</f>
        <v>17072267</v>
      </c>
      <c r="C14" s="166">
        <f>SUM(C4:C13)</f>
        <v>10136247</v>
      </c>
      <c r="D14" s="167">
        <f t="shared" si="2"/>
        <v>-0.406274105249174</v>
      </c>
      <c r="E14" s="165">
        <f>SUM(E4:E13)</f>
        <v>18699668</v>
      </c>
      <c r="F14" s="166">
        <f>SUM(F4:F13)</f>
        <v>17139496</v>
      </c>
      <c r="G14" s="167">
        <f t="shared" si="3"/>
        <v>-0.08343313902685331</v>
      </c>
      <c r="H14" s="165">
        <f>SUM(H4:H13)</f>
        <v>3162828</v>
      </c>
      <c r="I14" s="166">
        <f>SUM(I4:I13)</f>
        <v>3956670</v>
      </c>
      <c r="J14" s="167">
        <f t="shared" si="0"/>
        <v>0.2509912015449465</v>
      </c>
      <c r="K14" s="168">
        <f>SUM(K4:K13)</f>
        <v>38934763</v>
      </c>
      <c r="L14" s="166">
        <f>SUM(L4:L13)</f>
        <v>31232413</v>
      </c>
      <c r="M14" s="167">
        <f t="shared" si="1"/>
        <v>-0.1978270678057036</v>
      </c>
    </row>
  </sheetData>
  <sheetProtection/>
  <mergeCells count="9">
    <mergeCell ref="B1:D1"/>
    <mergeCell ref="E1:G1"/>
    <mergeCell ref="H1:J1"/>
    <mergeCell ref="K1:M1"/>
    <mergeCell ref="B2:D2"/>
    <mergeCell ref="E2:G2"/>
    <mergeCell ref="H2:J2"/>
    <mergeCell ref="K2:M2"/>
    <mergeCell ref="A1:A3"/>
  </mergeCells>
  <printOptions horizontalCentered="1" verticalCentered="1"/>
  <pageMargins left="0" right="0" top="0.7874015748031497" bottom="0" header="0" footer="0"/>
  <pageSetup horizontalDpi="600" verticalDpi="600" orientation="landscape" paperSize="9" r:id="rId1"/>
  <headerFooter alignWithMargins="0">
    <oddHeader>&amp;C&amp;"Arial,Grassetto"&amp;16LOMBARDIA: Andamento Cassa Integrazione Ordinaria, Straordinaria e Deroga per settori
(confronto tra 2° e 3° trimestre 2015)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6.28125" style="0" bestFit="1" customWidth="1"/>
    <col min="4" max="4" width="9.57421875" style="0" customWidth="1"/>
    <col min="5" max="5" width="7.00390625" style="0" customWidth="1"/>
    <col min="6" max="6" width="10.7109375" style="0" customWidth="1"/>
    <col min="7" max="7" width="6.28125" style="0" bestFit="1" customWidth="1"/>
    <col min="8" max="8" width="11.00390625" style="0" customWidth="1"/>
    <col min="9" max="9" width="6.28125" style="0" bestFit="1" customWidth="1"/>
    <col min="10" max="10" width="9.7109375" style="0" customWidth="1"/>
    <col min="11" max="11" width="6.140625" style="0" customWidth="1"/>
    <col min="12" max="12" width="9.7109375" style="0" customWidth="1"/>
    <col min="13" max="13" width="5.8515625" style="0" customWidth="1"/>
    <col min="14" max="15" width="9.7109375" style="0" customWidth="1"/>
  </cols>
  <sheetData>
    <row r="1" spans="1:15" ht="23.25" customHeight="1">
      <c r="A1" s="92" t="s">
        <v>53</v>
      </c>
      <c r="B1" s="97" t="s">
        <v>0</v>
      </c>
      <c r="C1" s="70"/>
      <c r="D1" s="70"/>
      <c r="E1" s="98"/>
      <c r="F1" s="97" t="s">
        <v>1</v>
      </c>
      <c r="G1" s="70"/>
      <c r="H1" s="71"/>
      <c r="I1" s="98"/>
      <c r="J1" s="115" t="s">
        <v>55</v>
      </c>
      <c r="K1" s="72"/>
      <c r="L1" s="73"/>
      <c r="M1" s="98"/>
      <c r="N1" s="111" t="s">
        <v>66</v>
      </c>
      <c r="O1" s="86"/>
    </row>
    <row r="2" spans="1:15" ht="12.75">
      <c r="A2" s="93"/>
      <c r="B2" s="99" t="s">
        <v>14</v>
      </c>
      <c r="C2" s="74"/>
      <c r="D2" s="74"/>
      <c r="E2" s="100"/>
      <c r="F2" s="99" t="s">
        <v>15</v>
      </c>
      <c r="G2" s="74"/>
      <c r="H2" s="74"/>
      <c r="I2" s="100"/>
      <c r="J2" s="99" t="s">
        <v>15</v>
      </c>
      <c r="K2" s="74"/>
      <c r="L2" s="74"/>
      <c r="M2" s="100"/>
      <c r="N2" s="75" t="s">
        <v>14</v>
      </c>
      <c r="O2" s="37"/>
    </row>
    <row r="3" spans="1:15" ht="25.5">
      <c r="A3" s="93"/>
      <c r="B3" s="101" t="s">
        <v>58</v>
      </c>
      <c r="C3" s="69"/>
      <c r="D3" s="68" t="s">
        <v>69</v>
      </c>
      <c r="E3" s="102"/>
      <c r="F3" s="101" t="s">
        <v>58</v>
      </c>
      <c r="G3" s="69"/>
      <c r="H3" s="68" t="s">
        <v>69</v>
      </c>
      <c r="I3" s="102"/>
      <c r="J3" s="101" t="s">
        <v>58</v>
      </c>
      <c r="K3" s="69"/>
      <c r="L3" s="68" t="s">
        <v>69</v>
      </c>
      <c r="M3" s="102"/>
      <c r="N3" s="112" t="s">
        <v>58</v>
      </c>
      <c r="O3" s="87" t="s">
        <v>69</v>
      </c>
    </row>
    <row r="4" spans="1:15" ht="12.75">
      <c r="A4" s="94"/>
      <c r="B4" s="103" t="s">
        <v>67</v>
      </c>
      <c r="C4" s="31" t="s">
        <v>68</v>
      </c>
      <c r="D4" s="31" t="s">
        <v>67</v>
      </c>
      <c r="E4" s="88" t="s">
        <v>68</v>
      </c>
      <c r="F4" s="103" t="s">
        <v>67</v>
      </c>
      <c r="G4" s="31" t="s">
        <v>68</v>
      </c>
      <c r="H4" s="31" t="s">
        <v>67</v>
      </c>
      <c r="I4" s="88" t="s">
        <v>68</v>
      </c>
      <c r="J4" s="103" t="s">
        <v>67</v>
      </c>
      <c r="K4" s="31" t="s">
        <v>68</v>
      </c>
      <c r="L4" s="31" t="s">
        <v>67</v>
      </c>
      <c r="M4" s="88" t="s">
        <v>68</v>
      </c>
      <c r="N4" s="95" t="s">
        <v>67</v>
      </c>
      <c r="O4" s="88" t="s">
        <v>67</v>
      </c>
    </row>
    <row r="5" spans="1:15" ht="31.5" customHeight="1">
      <c r="A5" s="76" t="s">
        <v>59</v>
      </c>
      <c r="B5" s="104">
        <v>8153678</v>
      </c>
      <c r="C5" s="79">
        <f>+B5/N5</f>
        <v>0.44305663333974704</v>
      </c>
      <c r="D5" s="78">
        <v>4873212</v>
      </c>
      <c r="E5" s="105">
        <f>+D5/O5</f>
        <v>0.354302299120499</v>
      </c>
      <c r="F5" s="104">
        <v>9328316</v>
      </c>
      <c r="G5" s="79">
        <f>+F5/N5</f>
        <v>0.5068844123706253</v>
      </c>
      <c r="H5" s="78">
        <v>7975607</v>
      </c>
      <c r="I5" s="105">
        <f>+H5/O5</f>
        <v>0.5798590122862591</v>
      </c>
      <c r="J5" s="104">
        <v>921247</v>
      </c>
      <c r="K5" s="79">
        <f>+J5/N5</f>
        <v>0.050058954289627575</v>
      </c>
      <c r="L5" s="78">
        <v>905571</v>
      </c>
      <c r="M5" s="105">
        <f>+L5/O5</f>
        <v>0.06583868859324186</v>
      </c>
      <c r="N5" s="113">
        <f aca="true" t="shared" si="0" ref="N5:N15">+B5+F5+J5</f>
        <v>18403241</v>
      </c>
      <c r="O5" s="89">
        <f aca="true" t="shared" si="1" ref="O5:O15">+D5+H5+L5</f>
        <v>13754390</v>
      </c>
    </row>
    <row r="6" spans="1:15" ht="31.5" customHeight="1">
      <c r="A6" s="32" t="s">
        <v>60</v>
      </c>
      <c r="B6" s="106">
        <v>3043052</v>
      </c>
      <c r="C6" s="81">
        <f aca="true" t="shared" si="2" ref="C6:C14">+B6/N6</f>
        <v>0.6040095385430102</v>
      </c>
      <c r="D6" s="80">
        <v>1765380</v>
      </c>
      <c r="E6" s="107">
        <f aca="true" t="shared" si="3" ref="E6:E15">+D6/O6</f>
        <v>0.5600590330607982</v>
      </c>
      <c r="F6" s="106">
        <v>1596245</v>
      </c>
      <c r="G6" s="81">
        <f aca="true" t="shared" si="4" ref="G6:G15">+F6/N6</f>
        <v>0.31683559986868026</v>
      </c>
      <c r="H6" s="80">
        <v>1094851</v>
      </c>
      <c r="I6" s="107">
        <f aca="true" t="shared" si="5" ref="I6:I15">+H6/O6</f>
        <v>0.3473366597591725</v>
      </c>
      <c r="J6" s="106">
        <v>398789</v>
      </c>
      <c r="K6" s="81">
        <f aca="true" t="shared" si="6" ref="K6:K15">+J6/N6</f>
        <v>0.07915486158830953</v>
      </c>
      <c r="L6" s="80">
        <v>291901</v>
      </c>
      <c r="M6" s="107">
        <f aca="true" t="shared" si="7" ref="M6:M15">+L6/O6</f>
        <v>0.09260430718002927</v>
      </c>
      <c r="N6" s="114">
        <f t="shared" si="0"/>
        <v>5038086</v>
      </c>
      <c r="O6" s="90">
        <f t="shared" si="1"/>
        <v>3152132</v>
      </c>
    </row>
    <row r="7" spans="1:15" ht="31.5" customHeight="1">
      <c r="A7" s="76" t="s">
        <v>61</v>
      </c>
      <c r="B7" s="108">
        <v>1590464</v>
      </c>
      <c r="C7" s="79">
        <f t="shared" si="2"/>
        <v>0.3909759575686227</v>
      </c>
      <c r="D7" s="82">
        <v>1009368</v>
      </c>
      <c r="E7" s="105">
        <f t="shared" si="3"/>
        <v>0.3010210107039713</v>
      </c>
      <c r="F7" s="108">
        <v>2342403</v>
      </c>
      <c r="G7" s="79">
        <f t="shared" si="4"/>
        <v>0.5758214306872802</v>
      </c>
      <c r="H7" s="82">
        <v>1978304</v>
      </c>
      <c r="I7" s="105">
        <f t="shared" si="5"/>
        <v>0.5899840985247295</v>
      </c>
      <c r="J7" s="108">
        <v>135066</v>
      </c>
      <c r="K7" s="79">
        <f t="shared" si="6"/>
        <v>0.03320261174409706</v>
      </c>
      <c r="L7" s="82">
        <v>365476</v>
      </c>
      <c r="M7" s="105">
        <f t="shared" si="7"/>
        <v>0.10899489077129909</v>
      </c>
      <c r="N7" s="113">
        <f t="shared" si="0"/>
        <v>4067933</v>
      </c>
      <c r="O7" s="89">
        <f t="shared" si="1"/>
        <v>3353148</v>
      </c>
    </row>
    <row r="8" spans="1:15" ht="31.5" customHeight="1">
      <c r="A8" s="32" t="s">
        <v>36</v>
      </c>
      <c r="B8" s="106">
        <v>529072</v>
      </c>
      <c r="C8" s="81">
        <f t="shared" si="2"/>
        <v>0.499111344228643</v>
      </c>
      <c r="D8" s="80">
        <v>227631</v>
      </c>
      <c r="E8" s="107">
        <f t="shared" si="3"/>
        <v>0.3098862861320268</v>
      </c>
      <c r="F8" s="106">
        <v>355205</v>
      </c>
      <c r="G8" s="81">
        <f t="shared" si="4"/>
        <v>0.33509020516439186</v>
      </c>
      <c r="H8" s="80">
        <v>372553</v>
      </c>
      <c r="I8" s="107">
        <f t="shared" si="5"/>
        <v>0.5071763756138004</v>
      </c>
      <c r="J8" s="106">
        <v>175751</v>
      </c>
      <c r="K8" s="81">
        <f t="shared" si="6"/>
        <v>0.1657984506069651</v>
      </c>
      <c r="L8" s="80">
        <v>134379</v>
      </c>
      <c r="M8" s="107">
        <f t="shared" si="7"/>
        <v>0.18293733825417288</v>
      </c>
      <c r="N8" s="114">
        <f t="shared" si="0"/>
        <v>1060028</v>
      </c>
      <c r="O8" s="90">
        <f t="shared" si="1"/>
        <v>734563</v>
      </c>
    </row>
    <row r="9" spans="1:15" ht="31.5" customHeight="1">
      <c r="A9" s="76" t="s">
        <v>62</v>
      </c>
      <c r="B9" s="108">
        <v>2559707</v>
      </c>
      <c r="C9" s="79">
        <f t="shared" si="2"/>
        <v>0.6540890869097703</v>
      </c>
      <c r="D9" s="82">
        <v>1541171</v>
      </c>
      <c r="E9" s="105">
        <f t="shared" si="3"/>
        <v>0.4828071131745353</v>
      </c>
      <c r="F9" s="108">
        <v>1178781</v>
      </c>
      <c r="G9" s="79">
        <f t="shared" si="4"/>
        <v>0.3012172049209484</v>
      </c>
      <c r="H9" s="82">
        <v>1574365</v>
      </c>
      <c r="I9" s="105">
        <f t="shared" si="5"/>
        <v>0.49320589391639685</v>
      </c>
      <c r="J9" s="108">
        <v>174904</v>
      </c>
      <c r="K9" s="79">
        <f t="shared" si="6"/>
        <v>0.044693708169281275</v>
      </c>
      <c r="L9" s="82">
        <v>76569</v>
      </c>
      <c r="M9" s="105">
        <f t="shared" si="7"/>
        <v>0.02398699290906784</v>
      </c>
      <c r="N9" s="113">
        <f t="shared" si="0"/>
        <v>3913392</v>
      </c>
      <c r="O9" s="89">
        <f t="shared" si="1"/>
        <v>3192105</v>
      </c>
    </row>
    <row r="10" spans="1:15" ht="31.5" customHeight="1">
      <c r="A10" s="32" t="s">
        <v>42</v>
      </c>
      <c r="B10" s="106">
        <v>645520</v>
      </c>
      <c r="C10" s="81">
        <f t="shared" si="2"/>
        <v>0.40041709079788773</v>
      </c>
      <c r="D10" s="80">
        <v>408635</v>
      </c>
      <c r="E10" s="107">
        <f t="shared" si="3"/>
        <v>0.2408708568868664</v>
      </c>
      <c r="F10" s="106">
        <v>883951</v>
      </c>
      <c r="G10" s="81">
        <f t="shared" si="4"/>
        <v>0.5483162223136133</v>
      </c>
      <c r="H10" s="80">
        <v>1212434</v>
      </c>
      <c r="I10" s="107">
        <f t="shared" si="5"/>
        <v>0.714672058190735</v>
      </c>
      <c r="J10" s="106">
        <v>82648</v>
      </c>
      <c r="K10" s="81">
        <f t="shared" si="6"/>
        <v>0.051266686888498926</v>
      </c>
      <c r="L10" s="80">
        <v>75421</v>
      </c>
      <c r="M10" s="107">
        <f t="shared" si="7"/>
        <v>0.0444570849223986</v>
      </c>
      <c r="N10" s="114">
        <f t="shared" si="0"/>
        <v>1612119</v>
      </c>
      <c r="O10" s="90">
        <f t="shared" si="1"/>
        <v>1696490</v>
      </c>
    </row>
    <row r="11" spans="1:15" ht="31.5" customHeight="1">
      <c r="A11" s="76" t="s">
        <v>63</v>
      </c>
      <c r="B11" s="108">
        <v>280348</v>
      </c>
      <c r="C11" s="79">
        <f t="shared" si="2"/>
        <v>0.3291647831676833</v>
      </c>
      <c r="D11" s="82">
        <v>208639</v>
      </c>
      <c r="E11" s="105">
        <f t="shared" si="3"/>
        <v>0.6612816831322285</v>
      </c>
      <c r="F11" s="108">
        <v>525504</v>
      </c>
      <c r="G11" s="79">
        <f t="shared" si="4"/>
        <v>0.6170096102478</v>
      </c>
      <c r="H11" s="82">
        <v>39586</v>
      </c>
      <c r="I11" s="105">
        <f t="shared" si="5"/>
        <v>0.12546789770116035</v>
      </c>
      <c r="J11" s="108">
        <v>45843</v>
      </c>
      <c r="K11" s="79">
        <f t="shared" si="6"/>
        <v>0.05382560658451676</v>
      </c>
      <c r="L11" s="82">
        <v>67282</v>
      </c>
      <c r="M11" s="105">
        <f t="shared" si="7"/>
        <v>0.2132504191666112</v>
      </c>
      <c r="N11" s="113">
        <f t="shared" si="0"/>
        <v>851695</v>
      </c>
      <c r="O11" s="89">
        <f t="shared" si="1"/>
        <v>315507</v>
      </c>
    </row>
    <row r="12" spans="1:15" ht="31.5" customHeight="1">
      <c r="A12" s="32" t="s">
        <v>64</v>
      </c>
      <c r="B12" s="106">
        <v>143714</v>
      </c>
      <c r="C12" s="81">
        <f t="shared" si="2"/>
        <v>0.38252328985892997</v>
      </c>
      <c r="D12" s="80">
        <v>55444</v>
      </c>
      <c r="E12" s="107">
        <f t="shared" si="3"/>
        <v>0.1846305490897345</v>
      </c>
      <c r="F12" s="106">
        <v>105485</v>
      </c>
      <c r="G12" s="81">
        <f t="shared" si="4"/>
        <v>0.28076923076923077</v>
      </c>
      <c r="H12" s="80">
        <v>133075</v>
      </c>
      <c r="I12" s="107">
        <f t="shared" si="5"/>
        <v>0.44314462015937556</v>
      </c>
      <c r="J12" s="106">
        <v>126501</v>
      </c>
      <c r="K12" s="81">
        <f t="shared" si="6"/>
        <v>0.33670747937183926</v>
      </c>
      <c r="L12" s="80">
        <v>111778</v>
      </c>
      <c r="M12" s="107">
        <f t="shared" si="7"/>
        <v>0.37222483075088997</v>
      </c>
      <c r="N12" s="114">
        <f t="shared" si="0"/>
        <v>375700</v>
      </c>
      <c r="O12" s="90">
        <f t="shared" si="1"/>
        <v>300297</v>
      </c>
    </row>
    <row r="13" spans="1:15" ht="31.5" customHeight="1">
      <c r="A13" s="76" t="s">
        <v>50</v>
      </c>
      <c r="B13" s="108">
        <v>126712</v>
      </c>
      <c r="C13" s="79">
        <f t="shared" si="2"/>
        <v>0.22094661514640032</v>
      </c>
      <c r="D13" s="82">
        <v>46767</v>
      </c>
      <c r="E13" s="105">
        <f t="shared" si="3"/>
        <v>0.121940853458211</v>
      </c>
      <c r="F13" s="108">
        <v>364638</v>
      </c>
      <c r="G13" s="79">
        <f t="shared" si="4"/>
        <v>0.6358161172876533</v>
      </c>
      <c r="H13" s="82">
        <v>217151</v>
      </c>
      <c r="I13" s="105">
        <f t="shared" si="5"/>
        <v>0.56620219961306</v>
      </c>
      <c r="J13" s="108">
        <v>82146</v>
      </c>
      <c r="K13" s="79">
        <f t="shared" si="6"/>
        <v>0.1432372675659464</v>
      </c>
      <c r="L13" s="82">
        <v>119604</v>
      </c>
      <c r="M13" s="105">
        <f t="shared" si="7"/>
        <v>0.311856946928729</v>
      </c>
      <c r="N13" s="113">
        <f t="shared" si="0"/>
        <v>573496</v>
      </c>
      <c r="O13" s="89">
        <f t="shared" si="1"/>
        <v>383522</v>
      </c>
    </row>
    <row r="14" spans="1:15" ht="31.5" customHeight="1">
      <c r="A14" s="83" t="s">
        <v>51</v>
      </c>
      <c r="B14" s="106"/>
      <c r="C14" s="81">
        <f t="shared" si="2"/>
        <v>0</v>
      </c>
      <c r="D14" s="80"/>
      <c r="E14" s="107">
        <f t="shared" si="3"/>
        <v>0</v>
      </c>
      <c r="F14" s="106">
        <v>2019140</v>
      </c>
      <c r="G14" s="81">
        <f t="shared" si="4"/>
        <v>0.6643933857462456</v>
      </c>
      <c r="H14" s="80">
        <v>2541570</v>
      </c>
      <c r="I14" s="107">
        <f t="shared" si="5"/>
        <v>0.5842341800798527</v>
      </c>
      <c r="J14" s="106">
        <v>1019933</v>
      </c>
      <c r="K14" s="81">
        <f t="shared" si="6"/>
        <v>0.3356066142537544</v>
      </c>
      <c r="L14" s="80">
        <v>1808689</v>
      </c>
      <c r="M14" s="107">
        <f t="shared" si="7"/>
        <v>0.4157658199201473</v>
      </c>
      <c r="N14" s="114">
        <f t="shared" si="0"/>
        <v>3039073</v>
      </c>
      <c r="O14" s="90">
        <f t="shared" si="1"/>
        <v>4350259</v>
      </c>
    </row>
    <row r="15" spans="1:15" ht="39.75" customHeight="1" thickBot="1">
      <c r="A15" s="77" t="s">
        <v>65</v>
      </c>
      <c r="B15" s="109">
        <f>SUM(B5:B14)</f>
        <v>17072267</v>
      </c>
      <c r="C15" s="85">
        <f>+B15/N15</f>
        <v>0.43848390704214635</v>
      </c>
      <c r="D15" s="84">
        <f>SUM(D5:D14)</f>
        <v>10136247</v>
      </c>
      <c r="E15" s="110">
        <f t="shared" si="3"/>
        <v>0.3245425513552219</v>
      </c>
      <c r="F15" s="109">
        <f>SUM(F5:F14)</f>
        <v>18699668</v>
      </c>
      <c r="G15" s="85">
        <f t="shared" si="4"/>
        <v>0.48028205539609936</v>
      </c>
      <c r="H15" s="84">
        <f>SUM(H5:H14)</f>
        <v>17139496</v>
      </c>
      <c r="I15" s="110">
        <f t="shared" si="5"/>
        <v>0.5487727125022328</v>
      </c>
      <c r="J15" s="109">
        <f>SUM(J5:J14)</f>
        <v>3162828</v>
      </c>
      <c r="K15" s="85">
        <f t="shared" si="6"/>
        <v>0.08123403756175426</v>
      </c>
      <c r="L15" s="84">
        <f>SUM(L5:L14)</f>
        <v>3956670</v>
      </c>
      <c r="M15" s="110">
        <f t="shared" si="7"/>
        <v>0.12668473614254525</v>
      </c>
      <c r="N15" s="96">
        <f t="shared" si="0"/>
        <v>38934763</v>
      </c>
      <c r="O15" s="91">
        <f t="shared" si="1"/>
        <v>31232413</v>
      </c>
    </row>
  </sheetData>
  <sheetProtection/>
  <mergeCells count="15">
    <mergeCell ref="L3:M3"/>
    <mergeCell ref="B1:E1"/>
    <mergeCell ref="F1:I1"/>
    <mergeCell ref="J1:M1"/>
    <mergeCell ref="N1:O1"/>
    <mergeCell ref="N2:O2"/>
    <mergeCell ref="B2:E2"/>
    <mergeCell ref="B3:C3"/>
    <mergeCell ref="D3:E3"/>
    <mergeCell ref="F3:G3"/>
    <mergeCell ref="H3:I3"/>
    <mergeCell ref="J3:K3"/>
    <mergeCell ref="A1:A4"/>
    <mergeCell ref="F2:I2"/>
    <mergeCell ref="J2:M2"/>
  </mergeCells>
  <printOptions horizontalCentered="1" verticalCentered="1"/>
  <pageMargins left="0" right="0" top="0.7874015748031497" bottom="0" header="0" footer="0"/>
  <pageSetup horizontalDpi="600" verticalDpi="600" orientation="landscape" paperSize="9" scale="109" r:id="rId1"/>
  <headerFooter alignWithMargins="0">
    <oddHeader>&amp;C&amp;"Arial,Grassetto"&amp;14Lombardia: incidenza % varie tipologie CIG per settori merceologici
(confronto tra 2° e 3° trimestre 2015)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6">
      <selection activeCell="J14" sqref="J14"/>
    </sheetView>
  </sheetViews>
  <sheetFormatPr defaultColWidth="9.140625" defaultRowHeight="12.75"/>
  <cols>
    <col min="1" max="1" width="25.28125" style="17" customWidth="1"/>
    <col min="2" max="3" width="9.7109375" style="17" customWidth="1"/>
    <col min="4" max="4" width="7.7109375" style="17" customWidth="1"/>
    <col min="5" max="6" width="9.7109375" style="17" customWidth="1"/>
    <col min="7" max="7" width="8.57421875" style="17" bestFit="1" customWidth="1"/>
    <col min="8" max="9" width="9.7109375" style="17" customWidth="1"/>
    <col min="10" max="10" width="8.57421875" style="17" bestFit="1" customWidth="1"/>
    <col min="11" max="13" width="10.7109375" style="17" customWidth="1"/>
    <col min="14" max="16384" width="9.140625" style="17" customWidth="1"/>
  </cols>
  <sheetData>
    <row r="1" spans="1:13" ht="19.5" customHeight="1">
      <c r="A1" s="42" t="s">
        <v>17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9.5" customHeight="1">
      <c r="A2" s="43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s="24" customFormat="1" ht="31.5" customHeight="1">
      <c r="A4" s="23" t="s">
        <v>2</v>
      </c>
      <c r="B4" s="7">
        <v>355330</v>
      </c>
      <c r="C4" s="7">
        <v>253158</v>
      </c>
      <c r="D4" s="18">
        <f aca="true" t="shared" si="0" ref="D4:D15">+(C4-B4)/B4</f>
        <v>-0.2875411589226916</v>
      </c>
      <c r="E4" s="7">
        <v>439661</v>
      </c>
      <c r="F4" s="7">
        <v>231671</v>
      </c>
      <c r="G4" s="18">
        <f aca="true" t="shared" si="1" ref="G4:G15">+(F4-E4)/E4</f>
        <v>-0.4730690236341181</v>
      </c>
      <c r="H4" s="9">
        <v>76892</v>
      </c>
      <c r="I4" s="9">
        <v>61506</v>
      </c>
      <c r="J4" s="18">
        <f aca="true" t="shared" si="2" ref="J4:J15">+(I4-H4)/H4</f>
        <v>-0.20009883993133226</v>
      </c>
      <c r="K4" s="12">
        <f>+B4+E4+H4</f>
        <v>871883</v>
      </c>
      <c r="L4" s="12">
        <f>+C4+F4+I4</f>
        <v>546335</v>
      </c>
      <c r="M4" s="19">
        <f aca="true" t="shared" si="3" ref="M4:M15">+(L4-K4)/K4</f>
        <v>-0.37338496105555447</v>
      </c>
    </row>
    <row r="5" spans="1:13" s="24" customFormat="1" ht="31.5" customHeight="1">
      <c r="A5" s="23" t="s">
        <v>3</v>
      </c>
      <c r="B5" s="7">
        <v>271898</v>
      </c>
      <c r="C5" s="7">
        <v>186280</v>
      </c>
      <c r="D5" s="18">
        <f t="shared" si="0"/>
        <v>-0.31489014262701454</v>
      </c>
      <c r="E5" s="7">
        <v>136731</v>
      </c>
      <c r="F5" s="7">
        <v>184084</v>
      </c>
      <c r="G5" s="18">
        <f t="shared" si="1"/>
        <v>0.34632234094682257</v>
      </c>
      <c r="H5" s="9">
        <v>116036</v>
      </c>
      <c r="I5" s="9">
        <v>39185</v>
      </c>
      <c r="J5" s="18">
        <f t="shared" si="2"/>
        <v>-0.6623030783549932</v>
      </c>
      <c r="K5" s="12">
        <f aca="true" t="shared" si="4" ref="K5:K14">+B5+E5+H5</f>
        <v>524665</v>
      </c>
      <c r="L5" s="12">
        <f aca="true" t="shared" si="5" ref="L5:L14">+C5+F5+I5</f>
        <v>409549</v>
      </c>
      <c r="M5" s="19">
        <f t="shared" si="3"/>
        <v>-0.2194085749954733</v>
      </c>
    </row>
    <row r="6" spans="1:13" s="24" customFormat="1" ht="31.5" customHeight="1">
      <c r="A6" s="23" t="s">
        <v>4</v>
      </c>
      <c r="B6" s="7">
        <v>513980</v>
      </c>
      <c r="C6" s="7">
        <v>408178</v>
      </c>
      <c r="D6" s="18">
        <f t="shared" si="0"/>
        <v>-0.20584847659442002</v>
      </c>
      <c r="E6" s="7">
        <v>441567</v>
      </c>
      <c r="F6" s="7">
        <v>38752</v>
      </c>
      <c r="G6" s="18">
        <f t="shared" si="1"/>
        <v>-0.912239818645868</v>
      </c>
      <c r="H6" s="9">
        <v>11656</v>
      </c>
      <c r="I6" s="9">
        <v>36156</v>
      </c>
      <c r="J6" s="18">
        <f t="shared" si="2"/>
        <v>2.1019217570350035</v>
      </c>
      <c r="K6" s="12">
        <f t="shared" si="4"/>
        <v>967203</v>
      </c>
      <c r="L6" s="12">
        <f t="shared" si="5"/>
        <v>483086</v>
      </c>
      <c r="M6" s="19">
        <f t="shared" si="3"/>
        <v>-0.5005329801499788</v>
      </c>
    </row>
    <row r="7" spans="1:13" s="24" customFormat="1" ht="31.5" customHeight="1">
      <c r="A7" s="23" t="s">
        <v>5</v>
      </c>
      <c r="B7" s="7">
        <v>27329</v>
      </c>
      <c r="C7" s="7">
        <v>18616</v>
      </c>
      <c r="D7" s="18">
        <f t="shared" si="0"/>
        <v>-0.31881883713271614</v>
      </c>
      <c r="E7" s="7">
        <v>9984</v>
      </c>
      <c r="F7" s="7">
        <v>0</v>
      </c>
      <c r="G7" s="18">
        <f t="shared" si="1"/>
        <v>-1</v>
      </c>
      <c r="H7" s="9">
        <v>13478</v>
      </c>
      <c r="I7" s="9">
        <v>17173</v>
      </c>
      <c r="J7" s="18">
        <f t="shared" si="2"/>
        <v>0.2741504674284018</v>
      </c>
      <c r="K7" s="12">
        <f t="shared" si="4"/>
        <v>50791</v>
      </c>
      <c r="L7" s="12">
        <f t="shared" si="5"/>
        <v>35789</v>
      </c>
      <c r="M7" s="19">
        <f t="shared" si="3"/>
        <v>-0.29536728948041974</v>
      </c>
    </row>
    <row r="8" spans="1:13" s="24" customFormat="1" ht="31.5" customHeight="1">
      <c r="A8" s="23" t="s">
        <v>6</v>
      </c>
      <c r="B8" s="7">
        <v>195885</v>
      </c>
      <c r="C8" s="7">
        <v>48190</v>
      </c>
      <c r="D8" s="18">
        <f t="shared" si="0"/>
        <v>-0.7539883094672895</v>
      </c>
      <c r="E8" s="7">
        <v>114283</v>
      </c>
      <c r="F8" s="7">
        <v>23719</v>
      </c>
      <c r="G8" s="18">
        <f t="shared" si="1"/>
        <v>-0.7924538207782434</v>
      </c>
      <c r="H8" s="9">
        <v>14948</v>
      </c>
      <c r="I8" s="9">
        <v>2500</v>
      </c>
      <c r="J8" s="18">
        <f t="shared" si="2"/>
        <v>-0.8327535456248327</v>
      </c>
      <c r="K8" s="12">
        <f t="shared" si="4"/>
        <v>325116</v>
      </c>
      <c r="L8" s="12">
        <f t="shared" si="5"/>
        <v>74409</v>
      </c>
      <c r="M8" s="19">
        <f t="shared" si="3"/>
        <v>-0.7711309194256819</v>
      </c>
    </row>
    <row r="9" spans="1:13" s="24" customFormat="1" ht="31.5" customHeight="1">
      <c r="A9" s="23" t="s">
        <v>7</v>
      </c>
      <c r="B9" s="7">
        <v>880</v>
      </c>
      <c r="C9" s="7">
        <v>1648</v>
      </c>
      <c r="D9" s="18">
        <f t="shared" si="0"/>
        <v>0.8727272727272727</v>
      </c>
      <c r="E9" s="7">
        <v>80</v>
      </c>
      <c r="F9" s="7">
        <v>0</v>
      </c>
      <c r="G9" s="18">
        <f t="shared" si="1"/>
        <v>-1</v>
      </c>
      <c r="H9" s="9">
        <v>1984</v>
      </c>
      <c r="I9" s="9">
        <v>2578</v>
      </c>
      <c r="J9" s="18">
        <f t="shared" si="2"/>
        <v>0.29939516129032256</v>
      </c>
      <c r="K9" s="12">
        <f t="shared" si="4"/>
        <v>2944</v>
      </c>
      <c r="L9" s="12">
        <f t="shared" si="5"/>
        <v>4226</v>
      </c>
      <c r="M9" s="19">
        <f t="shared" si="3"/>
        <v>0.43546195652173914</v>
      </c>
    </row>
    <row r="10" spans="1:13" s="24" customFormat="1" ht="31.5" customHeight="1">
      <c r="A10" s="23" t="s">
        <v>8</v>
      </c>
      <c r="B10" s="7">
        <v>115625</v>
      </c>
      <c r="C10" s="7">
        <v>61304</v>
      </c>
      <c r="D10" s="18">
        <f t="shared" si="0"/>
        <v>-0.46980324324324324</v>
      </c>
      <c r="E10" s="7">
        <v>108136</v>
      </c>
      <c r="F10" s="7">
        <v>377191</v>
      </c>
      <c r="G10" s="18">
        <f t="shared" si="1"/>
        <v>2.488116815861508</v>
      </c>
      <c r="H10" s="9">
        <v>72607</v>
      </c>
      <c r="I10" s="9">
        <v>36174</v>
      </c>
      <c r="J10" s="18">
        <f t="shared" si="2"/>
        <v>-0.5017835745864724</v>
      </c>
      <c r="K10" s="12">
        <f t="shared" si="4"/>
        <v>296368</v>
      </c>
      <c r="L10" s="12">
        <f t="shared" si="5"/>
        <v>474669</v>
      </c>
      <c r="M10" s="19">
        <f t="shared" si="3"/>
        <v>0.6016202828915402</v>
      </c>
    </row>
    <row r="11" spans="1:13" s="24" customFormat="1" ht="31.5" customHeight="1">
      <c r="A11" s="23" t="s">
        <v>9</v>
      </c>
      <c r="B11" s="7">
        <v>370704</v>
      </c>
      <c r="C11" s="7">
        <v>186711</v>
      </c>
      <c r="D11" s="18">
        <f t="shared" si="0"/>
        <v>-0.4963340023307005</v>
      </c>
      <c r="E11" s="7">
        <v>191225</v>
      </c>
      <c r="F11" s="7">
        <v>129207</v>
      </c>
      <c r="G11" s="18">
        <f t="shared" si="1"/>
        <v>-0.32431951889135835</v>
      </c>
      <c r="H11" s="9">
        <v>20145</v>
      </c>
      <c r="I11" s="9">
        <v>52538</v>
      </c>
      <c r="J11" s="18">
        <f t="shared" si="2"/>
        <v>1.6079920575825266</v>
      </c>
      <c r="K11" s="12">
        <f t="shared" si="4"/>
        <v>582074</v>
      </c>
      <c r="L11" s="12">
        <f t="shared" si="5"/>
        <v>368456</v>
      </c>
      <c r="M11" s="19">
        <f t="shared" si="3"/>
        <v>-0.36699457457299245</v>
      </c>
    </row>
    <row r="12" spans="1:13" s="24" customFormat="1" ht="31.5" customHeight="1">
      <c r="A12" s="23" t="s">
        <v>10</v>
      </c>
      <c r="B12" s="7">
        <v>95649</v>
      </c>
      <c r="C12" s="7">
        <v>165980</v>
      </c>
      <c r="D12" s="18">
        <f t="shared" si="0"/>
        <v>0.7353030350552541</v>
      </c>
      <c r="E12" s="7">
        <v>55022</v>
      </c>
      <c r="F12" s="7">
        <v>1186</v>
      </c>
      <c r="G12" s="18">
        <f t="shared" si="1"/>
        <v>-0.9784449856421068</v>
      </c>
      <c r="H12" s="9">
        <v>36920</v>
      </c>
      <c r="I12" s="9">
        <v>7666</v>
      </c>
      <c r="J12" s="18">
        <f t="shared" si="2"/>
        <v>-0.792361863488624</v>
      </c>
      <c r="K12" s="12">
        <f t="shared" si="4"/>
        <v>187591</v>
      </c>
      <c r="L12" s="12">
        <f t="shared" si="5"/>
        <v>174832</v>
      </c>
      <c r="M12" s="19">
        <f t="shared" si="3"/>
        <v>-0.06801499005815843</v>
      </c>
    </row>
    <row r="13" spans="1:13" s="24" customFormat="1" ht="31.5" customHeight="1">
      <c r="A13" s="23" t="s">
        <v>11</v>
      </c>
      <c r="B13" s="7">
        <v>32762</v>
      </c>
      <c r="C13" s="7">
        <v>1500</v>
      </c>
      <c r="D13" s="18">
        <f t="shared" si="0"/>
        <v>-0.954215249374275</v>
      </c>
      <c r="E13" s="7">
        <v>0</v>
      </c>
      <c r="F13" s="7">
        <v>0</v>
      </c>
      <c r="G13" s="18" t="e">
        <f t="shared" si="1"/>
        <v>#DIV/0!</v>
      </c>
      <c r="H13" s="9">
        <v>9953</v>
      </c>
      <c r="I13" s="9">
        <v>0</v>
      </c>
      <c r="J13" s="18">
        <f t="shared" si="2"/>
        <v>-1</v>
      </c>
      <c r="K13" s="12">
        <f t="shared" si="4"/>
        <v>42715</v>
      </c>
      <c r="L13" s="12">
        <f t="shared" si="5"/>
        <v>1500</v>
      </c>
      <c r="M13" s="19">
        <f t="shared" si="3"/>
        <v>-0.9648835303757463</v>
      </c>
    </row>
    <row r="14" spans="1:13" s="24" customFormat="1" ht="31.5" customHeight="1">
      <c r="A14" s="23" t="s">
        <v>12</v>
      </c>
      <c r="B14" s="7">
        <v>1063010</v>
      </c>
      <c r="C14" s="7">
        <v>433815</v>
      </c>
      <c r="D14" s="18">
        <f t="shared" si="0"/>
        <v>-0.5918994176912729</v>
      </c>
      <c r="E14" s="7">
        <v>99556</v>
      </c>
      <c r="F14" s="7">
        <v>109041</v>
      </c>
      <c r="G14" s="18">
        <f t="shared" si="1"/>
        <v>0.09527301217405279</v>
      </c>
      <c r="H14" s="9">
        <v>24170</v>
      </c>
      <c r="I14" s="9">
        <v>36425</v>
      </c>
      <c r="J14" s="18">
        <f t="shared" si="2"/>
        <v>0.5070335126189491</v>
      </c>
      <c r="K14" s="12">
        <f t="shared" si="4"/>
        <v>1186736</v>
      </c>
      <c r="L14" s="12">
        <f t="shared" si="5"/>
        <v>579281</v>
      </c>
      <c r="M14" s="19">
        <f t="shared" si="3"/>
        <v>-0.5118703738657966</v>
      </c>
    </row>
    <row r="15" spans="1:13" s="24" customFormat="1" ht="31.5" customHeight="1" thickBot="1">
      <c r="A15" s="25" t="s">
        <v>13</v>
      </c>
      <c r="B15" s="14">
        <f>SUM(B4:B14)</f>
        <v>3043052</v>
      </c>
      <c r="C15" s="14">
        <f>SUM(C4:C14)</f>
        <v>1765380</v>
      </c>
      <c r="D15" s="15">
        <f t="shared" si="0"/>
        <v>-0.4198653194227374</v>
      </c>
      <c r="E15" s="14">
        <f>SUM(E4:E14)</f>
        <v>1596245</v>
      </c>
      <c r="F15" s="14">
        <f>SUM(F4:F14)</f>
        <v>1094851</v>
      </c>
      <c r="G15" s="15">
        <f t="shared" si="1"/>
        <v>-0.3141084232057109</v>
      </c>
      <c r="H15" s="14">
        <f>SUM(H4:H14)</f>
        <v>398789</v>
      </c>
      <c r="I15" s="14">
        <f>SUM(I4:I14)</f>
        <v>291901</v>
      </c>
      <c r="J15" s="15">
        <f t="shared" si="2"/>
        <v>-0.2680314652610779</v>
      </c>
      <c r="K15" s="14">
        <f>SUM(K4:K14)</f>
        <v>5038086</v>
      </c>
      <c r="L15" s="14">
        <f>SUM(L4:L14)</f>
        <v>3152132</v>
      </c>
      <c r="M15" s="20">
        <f t="shared" si="3"/>
        <v>-0.3743393820589803</v>
      </c>
    </row>
  </sheetData>
  <sheetProtection/>
  <mergeCells count="9">
    <mergeCell ref="A1:A2"/>
    <mergeCell ref="K2:M2"/>
    <mergeCell ref="K1:M1"/>
    <mergeCell ref="B1:D1"/>
    <mergeCell ref="B2:D2"/>
    <mergeCell ref="E2:G2"/>
    <mergeCell ref="H2:J2"/>
    <mergeCell ref="E1:G1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5" r:id="rId1"/>
  <headerFooter alignWithMargins="0">
    <oddHeader>&amp;C&amp;"Arial,Grassetto"&amp;14Settore della Moda: Andamento Cassa Integrazione Ordinaria, Straordinaria e Deroga per territori
(confronto tra 1° e 2° trimestre 2015)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5">
      <selection activeCell="J14" sqref="J14"/>
    </sheetView>
  </sheetViews>
  <sheetFormatPr defaultColWidth="9.140625" defaultRowHeight="12.75"/>
  <cols>
    <col min="1" max="1" width="26.140625" style="17" customWidth="1"/>
    <col min="2" max="3" width="9.7109375" style="17" customWidth="1"/>
    <col min="4" max="4" width="7.7109375" style="17" customWidth="1"/>
    <col min="5" max="6" width="9.7109375" style="17" customWidth="1"/>
    <col min="7" max="7" width="11.140625" style="17" bestFit="1" customWidth="1"/>
    <col min="8" max="9" width="9.7109375" style="17" customWidth="1"/>
    <col min="10" max="10" width="9.00390625" style="17" customWidth="1"/>
    <col min="11" max="13" width="10.7109375" style="17" customWidth="1"/>
    <col min="14" max="16384" width="9.140625" style="17" customWidth="1"/>
  </cols>
  <sheetData>
    <row r="1" spans="1:13" ht="54.75" customHeight="1">
      <c r="A1" s="21" t="s">
        <v>18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8">
      <c r="A2" s="26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23" t="s">
        <v>2</v>
      </c>
      <c r="B4" s="7">
        <v>135105</v>
      </c>
      <c r="C4" s="7">
        <v>362348</v>
      </c>
      <c r="D4" s="18">
        <f aca="true" t="shared" si="0" ref="D4:D15">+(C4-B4)/B4</f>
        <v>1.6819732800414493</v>
      </c>
      <c r="E4" s="9">
        <v>218156</v>
      </c>
      <c r="F4" s="9">
        <v>777446</v>
      </c>
      <c r="G4" s="18">
        <f aca="true" t="shared" si="1" ref="G4:G15">+(F4-E4)/E4</f>
        <v>2.563715873044977</v>
      </c>
      <c r="H4" s="7">
        <v>14127</v>
      </c>
      <c r="I4" s="7">
        <v>112214</v>
      </c>
      <c r="J4" s="18">
        <f aca="true" t="shared" si="2" ref="J4:J15">+(I4-H4)/H4</f>
        <v>6.943229277270475</v>
      </c>
      <c r="K4" s="12">
        <f aca="true" t="shared" si="3" ref="K4:K14">+B4+E4+H4</f>
        <v>367388</v>
      </c>
      <c r="L4" s="12">
        <f aca="true" t="shared" si="4" ref="L4:L14">+C4+F4+I4</f>
        <v>1252008</v>
      </c>
      <c r="M4" s="19">
        <f aca="true" t="shared" si="5" ref="M4:M15">+(L4-K4)/K4</f>
        <v>2.407863076638322</v>
      </c>
    </row>
    <row r="5" spans="1:13" ht="31.5" customHeight="1">
      <c r="A5" s="23" t="s">
        <v>3</v>
      </c>
      <c r="B5" s="7">
        <v>158827</v>
      </c>
      <c r="C5" s="7">
        <v>88376</v>
      </c>
      <c r="D5" s="18">
        <f t="shared" si="0"/>
        <v>-0.4435706775296392</v>
      </c>
      <c r="E5" s="9">
        <v>5920</v>
      </c>
      <c r="F5" s="9">
        <v>70594</v>
      </c>
      <c r="G5" s="18">
        <f t="shared" si="1"/>
        <v>10.924662162162162</v>
      </c>
      <c r="H5" s="7">
        <v>23673</v>
      </c>
      <c r="I5" s="7">
        <v>42633</v>
      </c>
      <c r="J5" s="18">
        <f t="shared" si="2"/>
        <v>0.8009124318844253</v>
      </c>
      <c r="K5" s="12">
        <f t="shared" si="3"/>
        <v>188420</v>
      </c>
      <c r="L5" s="12">
        <f t="shared" si="4"/>
        <v>201603</v>
      </c>
      <c r="M5" s="19">
        <f t="shared" si="5"/>
        <v>0.06996603332979513</v>
      </c>
    </row>
    <row r="6" spans="1:13" ht="31.5" customHeight="1">
      <c r="A6" s="23" t="s">
        <v>4</v>
      </c>
      <c r="B6" s="7">
        <v>114396</v>
      </c>
      <c r="C6" s="7">
        <v>67524</v>
      </c>
      <c r="D6" s="18">
        <f t="shared" si="0"/>
        <v>-0.4097346061051086</v>
      </c>
      <c r="E6" s="7">
        <v>233866</v>
      </c>
      <c r="F6" s="7">
        <v>88440</v>
      </c>
      <c r="G6" s="18">
        <f t="shared" si="1"/>
        <v>-0.6218347258686598</v>
      </c>
      <c r="H6" s="9">
        <v>584</v>
      </c>
      <c r="I6" s="9">
        <v>24580</v>
      </c>
      <c r="J6" s="18">
        <f t="shared" si="2"/>
        <v>41.08904109589041</v>
      </c>
      <c r="K6" s="12">
        <f t="shared" si="3"/>
        <v>348846</v>
      </c>
      <c r="L6" s="12">
        <f t="shared" si="4"/>
        <v>180544</v>
      </c>
      <c r="M6" s="19">
        <f t="shared" si="5"/>
        <v>-0.48245357550323065</v>
      </c>
    </row>
    <row r="7" spans="1:13" ht="31.5" customHeight="1">
      <c r="A7" s="23" t="s">
        <v>5</v>
      </c>
      <c r="B7" s="7">
        <v>20195</v>
      </c>
      <c r="C7" s="7">
        <v>33414</v>
      </c>
      <c r="D7" s="18">
        <f t="shared" si="0"/>
        <v>0.6545679623669225</v>
      </c>
      <c r="E7" s="7">
        <v>0</v>
      </c>
      <c r="F7" s="7">
        <v>2429</v>
      </c>
      <c r="G7" s="18" t="e">
        <f t="shared" si="1"/>
        <v>#DIV/0!</v>
      </c>
      <c r="H7" s="9">
        <v>5312</v>
      </c>
      <c r="I7" s="9">
        <v>4288</v>
      </c>
      <c r="J7" s="18">
        <f t="shared" si="2"/>
        <v>-0.1927710843373494</v>
      </c>
      <c r="K7" s="12">
        <f t="shared" si="3"/>
        <v>25507</v>
      </c>
      <c r="L7" s="12">
        <f t="shared" si="4"/>
        <v>40131</v>
      </c>
      <c r="M7" s="19">
        <f t="shared" si="5"/>
        <v>0.5733328106010115</v>
      </c>
    </row>
    <row r="8" spans="1:13" ht="31.5" customHeight="1">
      <c r="A8" s="23" t="s">
        <v>6</v>
      </c>
      <c r="B8" s="7">
        <v>47516</v>
      </c>
      <c r="C8" s="7">
        <v>25867</v>
      </c>
      <c r="D8" s="18">
        <f t="shared" si="0"/>
        <v>-0.45561495075343045</v>
      </c>
      <c r="E8" s="7">
        <v>212583</v>
      </c>
      <c r="F8" s="7">
        <v>129263</v>
      </c>
      <c r="G8" s="18">
        <f t="shared" si="1"/>
        <v>-0.39194103009177594</v>
      </c>
      <c r="H8" s="9">
        <v>11962</v>
      </c>
      <c r="I8" s="9">
        <v>7272</v>
      </c>
      <c r="J8" s="18">
        <f t="shared" si="2"/>
        <v>-0.3920749038622304</v>
      </c>
      <c r="K8" s="12">
        <f t="shared" si="3"/>
        <v>272061</v>
      </c>
      <c r="L8" s="12">
        <f t="shared" si="4"/>
        <v>162402</v>
      </c>
      <c r="M8" s="19">
        <f t="shared" si="5"/>
        <v>-0.4030676943773639</v>
      </c>
    </row>
    <row r="9" spans="1:13" ht="31.5" customHeight="1">
      <c r="A9" s="23" t="s">
        <v>7</v>
      </c>
      <c r="B9" s="7">
        <v>31085</v>
      </c>
      <c r="C9" s="7">
        <v>47656</v>
      </c>
      <c r="D9" s="18">
        <f t="shared" si="0"/>
        <v>0.5330866977641949</v>
      </c>
      <c r="E9" s="7">
        <v>0</v>
      </c>
      <c r="F9" s="7">
        <v>0</v>
      </c>
      <c r="G9" s="18" t="e">
        <f t="shared" si="1"/>
        <v>#DIV/0!</v>
      </c>
      <c r="H9" s="9">
        <v>2832</v>
      </c>
      <c r="I9" s="9">
        <v>9280</v>
      </c>
      <c r="J9" s="18">
        <f t="shared" si="2"/>
        <v>2.2768361581920904</v>
      </c>
      <c r="K9" s="12">
        <f t="shared" si="3"/>
        <v>33917</v>
      </c>
      <c r="L9" s="12">
        <f t="shared" si="4"/>
        <v>56936</v>
      </c>
      <c r="M9" s="19">
        <f t="shared" si="5"/>
        <v>0.6786862045581862</v>
      </c>
    </row>
    <row r="10" spans="1:13" ht="31.5" customHeight="1">
      <c r="A10" s="23" t="s">
        <v>8</v>
      </c>
      <c r="B10" s="7">
        <v>22341</v>
      </c>
      <c r="C10" s="7">
        <v>22441</v>
      </c>
      <c r="D10" s="18">
        <f t="shared" si="0"/>
        <v>0.00447607537710935</v>
      </c>
      <c r="E10" s="7">
        <v>241424</v>
      </c>
      <c r="F10" s="7">
        <v>172219</v>
      </c>
      <c r="G10" s="18">
        <f t="shared" si="1"/>
        <v>-0.2866533567499503</v>
      </c>
      <c r="H10" s="9">
        <v>42132</v>
      </c>
      <c r="I10" s="9">
        <v>17111</v>
      </c>
      <c r="J10" s="18">
        <f t="shared" si="2"/>
        <v>-0.5938716415076426</v>
      </c>
      <c r="K10" s="12">
        <f t="shared" si="3"/>
        <v>305897</v>
      </c>
      <c r="L10" s="12">
        <f t="shared" si="4"/>
        <v>211771</v>
      </c>
      <c r="M10" s="19">
        <f t="shared" si="5"/>
        <v>-0.3077048810547341</v>
      </c>
    </row>
    <row r="11" spans="1:13" ht="31.5" customHeight="1">
      <c r="A11" s="23" t="s">
        <v>9</v>
      </c>
      <c r="B11" s="7">
        <v>275438</v>
      </c>
      <c r="C11" s="7">
        <v>29245</v>
      </c>
      <c r="D11" s="18">
        <f t="shared" si="0"/>
        <v>-0.8938236554142857</v>
      </c>
      <c r="E11" s="7">
        <v>705606</v>
      </c>
      <c r="F11" s="7">
        <v>445725</v>
      </c>
      <c r="G11" s="18">
        <f t="shared" si="1"/>
        <v>-0.3683089429511654</v>
      </c>
      <c r="H11" s="9">
        <v>17006</v>
      </c>
      <c r="I11" s="9">
        <v>107962</v>
      </c>
      <c r="J11" s="18">
        <f t="shared" si="2"/>
        <v>5.348465247559685</v>
      </c>
      <c r="K11" s="12">
        <f t="shared" si="3"/>
        <v>998050</v>
      </c>
      <c r="L11" s="12">
        <f t="shared" si="4"/>
        <v>582932</v>
      </c>
      <c r="M11" s="19">
        <f t="shared" si="5"/>
        <v>-0.415929061670257</v>
      </c>
    </row>
    <row r="12" spans="1:13" ht="31.5" customHeight="1">
      <c r="A12" s="23" t="s">
        <v>10</v>
      </c>
      <c r="B12" s="7">
        <v>79145</v>
      </c>
      <c r="C12" s="7">
        <v>88646</v>
      </c>
      <c r="D12" s="18">
        <f t="shared" si="0"/>
        <v>0.12004548613304694</v>
      </c>
      <c r="E12" s="7">
        <v>613864</v>
      </c>
      <c r="F12" s="7">
        <v>11160</v>
      </c>
      <c r="G12" s="18">
        <f t="shared" si="1"/>
        <v>-0.9818200774112833</v>
      </c>
      <c r="H12" s="9">
        <v>3858</v>
      </c>
      <c r="I12" s="9">
        <v>8270</v>
      </c>
      <c r="J12" s="18">
        <f t="shared" si="2"/>
        <v>1.1435977190254019</v>
      </c>
      <c r="K12" s="12">
        <f t="shared" si="3"/>
        <v>696867</v>
      </c>
      <c r="L12" s="12">
        <f t="shared" si="4"/>
        <v>108076</v>
      </c>
      <c r="M12" s="19">
        <f t="shared" si="5"/>
        <v>-0.8449115828414892</v>
      </c>
    </row>
    <row r="13" spans="1:13" ht="31.5" customHeight="1">
      <c r="A13" s="23" t="s">
        <v>11</v>
      </c>
      <c r="B13" s="7">
        <v>7681</v>
      </c>
      <c r="C13" s="7">
        <v>34285</v>
      </c>
      <c r="D13" s="18">
        <f t="shared" si="0"/>
        <v>3.4636115089181096</v>
      </c>
      <c r="E13" s="7">
        <v>87360</v>
      </c>
      <c r="F13" s="7">
        <v>0</v>
      </c>
      <c r="G13" s="18">
        <f t="shared" si="1"/>
        <v>-1</v>
      </c>
      <c r="H13" s="9">
        <v>0</v>
      </c>
      <c r="I13" s="9">
        <v>0</v>
      </c>
      <c r="J13" s="18" t="e">
        <f t="shared" si="2"/>
        <v>#DIV/0!</v>
      </c>
      <c r="K13" s="12">
        <f t="shared" si="3"/>
        <v>95041</v>
      </c>
      <c r="L13" s="12">
        <f t="shared" si="4"/>
        <v>34285</v>
      </c>
      <c r="M13" s="19">
        <f t="shared" si="5"/>
        <v>-0.6392609505371366</v>
      </c>
    </row>
    <row r="14" spans="1:13" ht="31.5" customHeight="1">
      <c r="A14" s="23" t="s">
        <v>12</v>
      </c>
      <c r="B14" s="7">
        <v>698735</v>
      </c>
      <c r="C14" s="7">
        <v>209566</v>
      </c>
      <c r="D14" s="18">
        <f t="shared" si="0"/>
        <v>-0.7000779980965602</v>
      </c>
      <c r="E14" s="7">
        <v>23624</v>
      </c>
      <c r="F14" s="7">
        <v>281028</v>
      </c>
      <c r="G14" s="18">
        <f t="shared" si="1"/>
        <v>10.895868608195055</v>
      </c>
      <c r="H14" s="9">
        <v>13580</v>
      </c>
      <c r="I14" s="9">
        <v>31866</v>
      </c>
      <c r="J14" s="18">
        <f t="shared" si="2"/>
        <v>1.346539027982327</v>
      </c>
      <c r="K14" s="12">
        <f t="shared" si="3"/>
        <v>735939</v>
      </c>
      <c r="L14" s="12">
        <f t="shared" si="4"/>
        <v>522460</v>
      </c>
      <c r="M14" s="19">
        <f t="shared" si="5"/>
        <v>-0.29007703084087133</v>
      </c>
    </row>
    <row r="15" spans="1:13" ht="31.5" customHeight="1" thickBot="1">
      <c r="A15" s="25" t="s">
        <v>13</v>
      </c>
      <c r="B15" s="14">
        <f>SUM(B4:B14)</f>
        <v>1590464</v>
      </c>
      <c r="C15" s="14">
        <f>SUM(C4:C14)</f>
        <v>1009368</v>
      </c>
      <c r="D15" s="15">
        <f t="shared" si="0"/>
        <v>-0.36536256086274194</v>
      </c>
      <c r="E15" s="14">
        <f>SUM(E4:E14)</f>
        <v>2342403</v>
      </c>
      <c r="F15" s="14">
        <f>SUM(F4:F14)</f>
        <v>1978304</v>
      </c>
      <c r="G15" s="15">
        <f t="shared" si="1"/>
        <v>-0.15543824013203536</v>
      </c>
      <c r="H15" s="14">
        <f>SUM(H4:H14)</f>
        <v>135066</v>
      </c>
      <c r="I15" s="14">
        <f>SUM(I4:I14)</f>
        <v>365476</v>
      </c>
      <c r="J15" s="15">
        <f t="shared" si="2"/>
        <v>1.7059067418891505</v>
      </c>
      <c r="K15" s="14">
        <f>SUM(K4:K14)</f>
        <v>4067933</v>
      </c>
      <c r="L15" s="14">
        <f>SUM(L4:L14)</f>
        <v>3353148</v>
      </c>
      <c r="M15" s="20">
        <f t="shared" si="5"/>
        <v>-0.17571208768679328</v>
      </c>
    </row>
  </sheetData>
  <sheetProtection/>
  <mergeCells count="8">
    <mergeCell ref="K1:M1"/>
    <mergeCell ref="K2:M2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2" r:id="rId1"/>
  <headerFooter alignWithMargins="0">
    <oddHeader>&amp;C&amp;"Arial,Grassetto"&amp;14Settore Chimica ed Energia: Andamento Cassa Integrazione Ordinaria, Straordinaria e Deroga per territori
(confronto tra 2° e 3° trimestre 2015)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5">
      <selection activeCell="J14" sqref="J14"/>
    </sheetView>
  </sheetViews>
  <sheetFormatPr defaultColWidth="9.140625" defaultRowHeight="12.75"/>
  <cols>
    <col min="1" max="1" width="24.28125" style="17" customWidth="1"/>
    <col min="2" max="3" width="9.7109375" style="17" customWidth="1"/>
    <col min="4" max="4" width="11.140625" style="17" bestFit="1" customWidth="1"/>
    <col min="5" max="6" width="9.7109375" style="17" customWidth="1"/>
    <col min="7" max="7" width="9.57421875" style="17" customWidth="1"/>
    <col min="8" max="9" width="9.7109375" style="17" customWidth="1"/>
    <col min="10" max="10" width="7.7109375" style="17" customWidth="1"/>
    <col min="11" max="13" width="10.7109375" style="17" customWidth="1"/>
    <col min="14" max="16384" width="9.140625" style="17" customWidth="1"/>
  </cols>
  <sheetData>
    <row r="1" spans="1:13" ht="19.5" customHeight="1">
      <c r="A1" s="42" t="s">
        <v>19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9.5" customHeight="1">
      <c r="A2" s="43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s="24" customFormat="1" ht="31.5" customHeight="1">
      <c r="A4" s="23" t="s">
        <v>2</v>
      </c>
      <c r="B4" s="7">
        <v>20499</v>
      </c>
      <c r="C4" s="7">
        <v>59942</v>
      </c>
      <c r="D4" s="18">
        <f aca="true" t="shared" si="0" ref="D4:D15">+(C4-B4)/B4</f>
        <v>1.9241426411044442</v>
      </c>
      <c r="E4" s="7">
        <v>100103</v>
      </c>
      <c r="F4" s="7">
        <v>156657</v>
      </c>
      <c r="G4" s="18">
        <f aca="true" t="shared" si="1" ref="G4:G15">+(F4-E4)/E4</f>
        <v>0.564958093164041</v>
      </c>
      <c r="H4" s="9">
        <v>28228</v>
      </c>
      <c r="I4" s="9">
        <v>39255</v>
      </c>
      <c r="J4" s="18">
        <f aca="true" t="shared" si="2" ref="J4:J15">+(I4-H4)/H4</f>
        <v>0.39064049879552215</v>
      </c>
      <c r="K4" s="12">
        <f aca="true" t="shared" si="3" ref="K4:K14">+B4+E4+H4</f>
        <v>148830</v>
      </c>
      <c r="L4" s="12">
        <f aca="true" t="shared" si="4" ref="L4:L14">+C4+F4+I4</f>
        <v>255854</v>
      </c>
      <c r="M4" s="19">
        <f aca="true" t="shared" si="5" ref="M4:M15">+(L4-K4)/K4</f>
        <v>0.719102331519183</v>
      </c>
    </row>
    <row r="5" spans="1:13" s="24" customFormat="1" ht="31.5" customHeight="1">
      <c r="A5" s="23" t="s">
        <v>3</v>
      </c>
      <c r="B5" s="7">
        <v>61606</v>
      </c>
      <c r="C5" s="7">
        <v>13538</v>
      </c>
      <c r="D5" s="18">
        <f t="shared" si="0"/>
        <v>-0.7802486770769081</v>
      </c>
      <c r="E5" s="7">
        <v>55640</v>
      </c>
      <c r="F5" s="7">
        <v>0</v>
      </c>
      <c r="G5" s="18">
        <f t="shared" si="1"/>
        <v>-1</v>
      </c>
      <c r="H5" s="9">
        <v>42042</v>
      </c>
      <c r="I5" s="9">
        <v>15884</v>
      </c>
      <c r="J5" s="18">
        <f t="shared" si="2"/>
        <v>-0.6221873364730508</v>
      </c>
      <c r="K5" s="12">
        <f t="shared" si="3"/>
        <v>159288</v>
      </c>
      <c r="L5" s="12">
        <f t="shared" si="4"/>
        <v>29422</v>
      </c>
      <c r="M5" s="19">
        <f t="shared" si="5"/>
        <v>-0.8152905429159761</v>
      </c>
    </row>
    <row r="6" spans="1:13" s="24" customFormat="1" ht="31.5" customHeight="1">
      <c r="A6" s="23" t="s">
        <v>4</v>
      </c>
      <c r="B6" s="7">
        <v>198047</v>
      </c>
      <c r="C6" s="7">
        <v>69736</v>
      </c>
      <c r="D6" s="18">
        <f t="shared" si="0"/>
        <v>-0.6478815634672578</v>
      </c>
      <c r="E6" s="7">
        <v>137829</v>
      </c>
      <c r="F6" s="7">
        <v>74880</v>
      </c>
      <c r="G6" s="18">
        <f t="shared" si="1"/>
        <v>-0.45671810721981587</v>
      </c>
      <c r="H6" s="9">
        <v>19036</v>
      </c>
      <c r="I6" s="9">
        <v>21635</v>
      </c>
      <c r="J6" s="18">
        <f t="shared" si="2"/>
        <v>0.13653078377810465</v>
      </c>
      <c r="K6" s="12">
        <f t="shared" si="3"/>
        <v>354912</v>
      </c>
      <c r="L6" s="12">
        <f t="shared" si="4"/>
        <v>166251</v>
      </c>
      <c r="M6" s="19">
        <f t="shared" si="5"/>
        <v>-0.5315712063835543</v>
      </c>
    </row>
    <row r="7" spans="1:13" s="24" customFormat="1" ht="31.5" customHeight="1">
      <c r="A7" s="23" t="s">
        <v>5</v>
      </c>
      <c r="B7" s="7">
        <v>14656</v>
      </c>
      <c r="C7" s="7">
        <v>7846</v>
      </c>
      <c r="D7" s="18">
        <f t="shared" si="0"/>
        <v>-0.4646561135371179</v>
      </c>
      <c r="E7" s="7">
        <v>0</v>
      </c>
      <c r="F7" s="7">
        <v>0</v>
      </c>
      <c r="G7" s="18" t="e">
        <f t="shared" si="1"/>
        <v>#DIV/0!</v>
      </c>
      <c r="H7" s="9">
        <v>10616</v>
      </c>
      <c r="I7" s="9">
        <v>6032</v>
      </c>
      <c r="J7" s="18">
        <f t="shared" si="2"/>
        <v>-0.43180105501130367</v>
      </c>
      <c r="K7" s="12">
        <f t="shared" si="3"/>
        <v>25272</v>
      </c>
      <c r="L7" s="12">
        <f t="shared" si="4"/>
        <v>13878</v>
      </c>
      <c r="M7" s="19">
        <f t="shared" si="5"/>
        <v>-0.45085470085470086</v>
      </c>
    </row>
    <row r="8" spans="1:13" s="24" customFormat="1" ht="31.5" customHeight="1">
      <c r="A8" s="23" t="s">
        <v>6</v>
      </c>
      <c r="B8" s="7">
        <v>29373</v>
      </c>
      <c r="C8" s="7">
        <v>4165</v>
      </c>
      <c r="D8" s="18">
        <f t="shared" si="0"/>
        <v>-0.8582031117012222</v>
      </c>
      <c r="E8" s="7">
        <v>0</v>
      </c>
      <c r="F8" s="7">
        <v>0</v>
      </c>
      <c r="G8" s="18" t="e">
        <f t="shared" si="1"/>
        <v>#DIV/0!</v>
      </c>
      <c r="H8" s="9">
        <v>8313</v>
      </c>
      <c r="I8" s="9">
        <v>8832</v>
      </c>
      <c r="J8" s="18">
        <f t="shared" si="2"/>
        <v>0.06243233489714904</v>
      </c>
      <c r="K8" s="12">
        <f t="shared" si="3"/>
        <v>37686</v>
      </c>
      <c r="L8" s="12">
        <f t="shared" si="4"/>
        <v>12997</v>
      </c>
      <c r="M8" s="19">
        <f t="shared" si="5"/>
        <v>-0.6551239186965983</v>
      </c>
    </row>
    <row r="9" spans="1:13" s="24" customFormat="1" ht="31.5" customHeight="1">
      <c r="A9" s="23" t="s">
        <v>7</v>
      </c>
      <c r="B9" s="7">
        <v>589</v>
      </c>
      <c r="C9" s="7">
        <v>234</v>
      </c>
      <c r="D9" s="18">
        <f t="shared" si="0"/>
        <v>-0.6027164685908319</v>
      </c>
      <c r="E9" s="7">
        <v>0</v>
      </c>
      <c r="F9" s="7">
        <v>0</v>
      </c>
      <c r="G9" s="18" t="e">
        <f t="shared" si="1"/>
        <v>#DIV/0!</v>
      </c>
      <c r="H9" s="9">
        <v>8976</v>
      </c>
      <c r="I9" s="9">
        <v>2296</v>
      </c>
      <c r="J9" s="18">
        <f t="shared" si="2"/>
        <v>-0.7442067736185384</v>
      </c>
      <c r="K9" s="12">
        <f t="shared" si="3"/>
        <v>9565</v>
      </c>
      <c r="L9" s="12">
        <f t="shared" si="4"/>
        <v>2530</v>
      </c>
      <c r="M9" s="19">
        <f t="shared" si="5"/>
        <v>-0.7354939884997387</v>
      </c>
    </row>
    <row r="10" spans="1:13" s="24" customFormat="1" ht="31.5" customHeight="1">
      <c r="A10" s="23" t="s">
        <v>8</v>
      </c>
      <c r="B10" s="7">
        <v>17960</v>
      </c>
      <c r="C10" s="7">
        <v>22736</v>
      </c>
      <c r="D10" s="18">
        <f t="shared" si="0"/>
        <v>0.265924276169265</v>
      </c>
      <c r="E10" s="7">
        <v>31286</v>
      </c>
      <c r="F10" s="7">
        <v>23645</v>
      </c>
      <c r="G10" s="18">
        <f t="shared" si="1"/>
        <v>-0.24423064629546762</v>
      </c>
      <c r="H10" s="9">
        <v>9175</v>
      </c>
      <c r="I10" s="9">
        <v>12010</v>
      </c>
      <c r="J10" s="18">
        <f t="shared" si="2"/>
        <v>0.30899182561307903</v>
      </c>
      <c r="K10" s="12">
        <f t="shared" si="3"/>
        <v>58421</v>
      </c>
      <c r="L10" s="12">
        <f t="shared" si="4"/>
        <v>58391</v>
      </c>
      <c r="M10" s="19">
        <f t="shared" si="5"/>
        <v>-0.0005135139761387172</v>
      </c>
    </row>
    <row r="11" spans="1:13" s="24" customFormat="1" ht="31.5" customHeight="1">
      <c r="A11" s="23" t="s">
        <v>9</v>
      </c>
      <c r="B11" s="7">
        <v>119606</v>
      </c>
      <c r="C11" s="7">
        <v>26958</v>
      </c>
      <c r="D11" s="18">
        <f t="shared" si="0"/>
        <v>-0.7746099693995284</v>
      </c>
      <c r="E11" s="7">
        <v>27946</v>
      </c>
      <c r="F11" s="7">
        <v>106685</v>
      </c>
      <c r="G11" s="18">
        <f t="shared" si="1"/>
        <v>2.817540971874329</v>
      </c>
      <c r="H11" s="9">
        <v>39557</v>
      </c>
      <c r="I11" s="9">
        <v>23975</v>
      </c>
      <c r="J11" s="18">
        <f t="shared" si="2"/>
        <v>-0.3939125818439214</v>
      </c>
      <c r="K11" s="12">
        <f t="shared" si="3"/>
        <v>187109</v>
      </c>
      <c r="L11" s="12">
        <f t="shared" si="4"/>
        <v>157618</v>
      </c>
      <c r="M11" s="19">
        <f t="shared" si="5"/>
        <v>-0.1576140110844481</v>
      </c>
    </row>
    <row r="12" spans="1:13" s="24" customFormat="1" ht="31.5" customHeight="1">
      <c r="A12" s="23" t="s">
        <v>10</v>
      </c>
      <c r="B12" s="7">
        <v>25463</v>
      </c>
      <c r="C12" s="7">
        <v>7112</v>
      </c>
      <c r="D12" s="18">
        <f t="shared" si="0"/>
        <v>-0.7206927699014256</v>
      </c>
      <c r="E12" s="7">
        <v>1835</v>
      </c>
      <c r="F12" s="7">
        <v>1378</v>
      </c>
      <c r="G12" s="18">
        <f t="shared" si="1"/>
        <v>-0.24904632152588557</v>
      </c>
      <c r="H12" s="9">
        <v>512</v>
      </c>
      <c r="I12" s="9">
        <v>1700</v>
      </c>
      <c r="J12" s="18">
        <f t="shared" si="2"/>
        <v>2.3203125</v>
      </c>
      <c r="K12" s="12">
        <f t="shared" si="3"/>
        <v>27810</v>
      </c>
      <c r="L12" s="12">
        <f t="shared" si="4"/>
        <v>10190</v>
      </c>
      <c r="M12" s="19">
        <f t="shared" si="5"/>
        <v>-0.6335850413520316</v>
      </c>
    </row>
    <row r="13" spans="1:13" s="24" customFormat="1" ht="31.5" customHeight="1">
      <c r="A13" s="23" t="s">
        <v>11</v>
      </c>
      <c r="B13" s="7">
        <v>348</v>
      </c>
      <c r="C13" s="7">
        <v>4340</v>
      </c>
      <c r="D13" s="18">
        <f t="shared" si="0"/>
        <v>11.471264367816092</v>
      </c>
      <c r="E13" s="7">
        <v>566</v>
      </c>
      <c r="F13" s="7">
        <v>0</v>
      </c>
      <c r="G13" s="18">
        <f t="shared" si="1"/>
        <v>-1</v>
      </c>
      <c r="H13" s="9">
        <v>560</v>
      </c>
      <c r="I13" s="9">
        <v>0</v>
      </c>
      <c r="J13" s="18">
        <f t="shared" si="2"/>
        <v>-1</v>
      </c>
      <c r="K13" s="12">
        <f t="shared" si="3"/>
        <v>1474</v>
      </c>
      <c r="L13" s="12">
        <f t="shared" si="4"/>
        <v>4340</v>
      </c>
      <c r="M13" s="19">
        <f t="shared" si="5"/>
        <v>1.9443690637720488</v>
      </c>
    </row>
    <row r="14" spans="1:13" s="24" customFormat="1" ht="31.5" customHeight="1">
      <c r="A14" s="23" t="s">
        <v>12</v>
      </c>
      <c r="B14" s="7">
        <v>40925</v>
      </c>
      <c r="C14" s="7">
        <v>11384</v>
      </c>
      <c r="D14" s="18">
        <f t="shared" si="0"/>
        <v>-0.721832620647526</v>
      </c>
      <c r="E14" s="7">
        <v>0</v>
      </c>
      <c r="F14" s="7">
        <v>9308</v>
      </c>
      <c r="G14" s="18" t="e">
        <f t="shared" si="1"/>
        <v>#DIV/0!</v>
      </c>
      <c r="H14" s="9">
        <v>8736</v>
      </c>
      <c r="I14" s="9">
        <v>2760</v>
      </c>
      <c r="J14" s="18">
        <f t="shared" si="2"/>
        <v>-0.6840659340659341</v>
      </c>
      <c r="K14" s="12">
        <f t="shared" si="3"/>
        <v>49661</v>
      </c>
      <c r="L14" s="12">
        <f t="shared" si="4"/>
        <v>23452</v>
      </c>
      <c r="M14" s="19">
        <f t="shared" si="5"/>
        <v>-0.5277582006000685</v>
      </c>
    </row>
    <row r="15" spans="1:13" s="24" customFormat="1" ht="31.5" customHeight="1" thickBot="1">
      <c r="A15" s="25" t="s">
        <v>13</v>
      </c>
      <c r="B15" s="14">
        <f>SUM(B4:B14)</f>
        <v>529072</v>
      </c>
      <c r="C15" s="14">
        <f>SUM(C4:C14)</f>
        <v>227991</v>
      </c>
      <c r="D15" s="15">
        <f t="shared" si="0"/>
        <v>-0.5690737744579187</v>
      </c>
      <c r="E15" s="14">
        <f>SUM(E4:E14)</f>
        <v>355205</v>
      </c>
      <c r="F15" s="14">
        <f>SUM(F4:F14)</f>
        <v>372553</v>
      </c>
      <c r="G15" s="15">
        <f t="shared" si="1"/>
        <v>0.048839402598499455</v>
      </c>
      <c r="H15" s="14">
        <f>SUM(H4:H14)</f>
        <v>175751</v>
      </c>
      <c r="I15" s="14">
        <f>SUM(I4:I14)</f>
        <v>134379</v>
      </c>
      <c r="J15" s="15">
        <f t="shared" si="2"/>
        <v>-0.23540122104568395</v>
      </c>
      <c r="K15" s="14">
        <f>SUM(K4:K14)</f>
        <v>1060028</v>
      </c>
      <c r="L15" s="14">
        <f>SUM(L4:L14)</f>
        <v>734923</v>
      </c>
      <c r="M15" s="20">
        <f t="shared" si="5"/>
        <v>-0.30669472881848403</v>
      </c>
    </row>
  </sheetData>
  <sheetProtection/>
  <mergeCells count="9">
    <mergeCell ref="A1:A2"/>
    <mergeCell ref="K1:M1"/>
    <mergeCell ref="K2:M2"/>
    <mergeCell ref="B1:D1"/>
    <mergeCell ref="B2:D2"/>
    <mergeCell ref="E2:G2"/>
    <mergeCell ref="H2:J2"/>
    <mergeCell ref="E1:G1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3" r:id="rId1"/>
  <headerFooter alignWithMargins="0">
    <oddHeader>&amp;C&amp;"Arial,Grassetto"&amp;14Settore del Legno: Andamento Cassa Integrazione Ordinaria, Straordinaria e Deroga per territori
(confronto tra 2° e 3° trimestre 2015)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J14" sqref="J14"/>
    </sheetView>
  </sheetViews>
  <sheetFormatPr defaultColWidth="9.140625" defaultRowHeight="12.75"/>
  <cols>
    <col min="1" max="1" width="24.421875" style="17" customWidth="1"/>
    <col min="2" max="3" width="9.7109375" style="17" customWidth="1"/>
    <col min="4" max="4" width="8.57421875" style="17" bestFit="1" customWidth="1"/>
    <col min="5" max="6" width="9.7109375" style="17" customWidth="1"/>
    <col min="7" max="7" width="7.7109375" style="17" customWidth="1"/>
    <col min="8" max="9" width="9.7109375" style="17" customWidth="1"/>
    <col min="10" max="10" width="9.00390625" style="17" customWidth="1"/>
    <col min="11" max="13" width="10.7109375" style="17" customWidth="1"/>
    <col min="14" max="16384" width="9.140625" style="17" customWidth="1"/>
  </cols>
  <sheetData>
    <row r="1" spans="1:13" ht="18" customHeight="1">
      <c r="A1" s="21" t="s">
        <v>54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8">
      <c r="A2" s="26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23" t="s">
        <v>2</v>
      </c>
      <c r="B4" s="7">
        <v>277525</v>
      </c>
      <c r="C4" s="7">
        <v>289982</v>
      </c>
      <c r="D4" s="18">
        <f aca="true" t="shared" si="0" ref="D4:D15">+(C4-B4)/B4</f>
        <v>0.04488604630213494</v>
      </c>
      <c r="E4" s="7">
        <v>418920</v>
      </c>
      <c r="F4" s="7">
        <v>404432</v>
      </c>
      <c r="G4" s="18">
        <f aca="true" t="shared" si="1" ref="G4:G15">+(F4-E4)/E4</f>
        <v>-0.03458416881504822</v>
      </c>
      <c r="H4" s="9">
        <v>25565</v>
      </c>
      <c r="I4" s="9">
        <v>9526</v>
      </c>
      <c r="J4" s="18">
        <f aca="true" t="shared" si="2" ref="J4:J15">+(I4-H4)/H4</f>
        <v>-0.62738118521416</v>
      </c>
      <c r="K4" s="12">
        <f aca="true" t="shared" si="3" ref="K4:K14">+B4+E4+H4</f>
        <v>722010</v>
      </c>
      <c r="L4" s="12">
        <f aca="true" t="shared" si="4" ref="L4:L14">+C4+F4+I4</f>
        <v>703940</v>
      </c>
      <c r="M4" s="19">
        <f aca="true" t="shared" si="5" ref="M4:M15">+(L4-K4)/K4</f>
        <v>-0.0250273541917702</v>
      </c>
    </row>
    <row r="5" spans="1:13" ht="31.5" customHeight="1">
      <c r="A5" s="23" t="s">
        <v>3</v>
      </c>
      <c r="B5" s="7">
        <v>529791</v>
      </c>
      <c r="C5" s="7">
        <v>368033</v>
      </c>
      <c r="D5" s="18">
        <f t="shared" si="0"/>
        <v>-0.3053241750048604</v>
      </c>
      <c r="E5" s="7">
        <v>62792</v>
      </c>
      <c r="F5" s="7">
        <v>755942</v>
      </c>
      <c r="G5" s="18">
        <f t="shared" si="1"/>
        <v>11.03882660211492</v>
      </c>
      <c r="H5" s="9">
        <v>56795</v>
      </c>
      <c r="I5" s="9">
        <v>12534</v>
      </c>
      <c r="J5" s="18">
        <f t="shared" si="2"/>
        <v>-0.7793115591161194</v>
      </c>
      <c r="K5" s="12">
        <f t="shared" si="3"/>
        <v>649378</v>
      </c>
      <c r="L5" s="12">
        <f t="shared" si="4"/>
        <v>1136509</v>
      </c>
      <c r="M5" s="19">
        <f t="shared" si="5"/>
        <v>0.7501501436759483</v>
      </c>
    </row>
    <row r="6" spans="1:13" ht="31.5" customHeight="1">
      <c r="A6" s="23" t="s">
        <v>4</v>
      </c>
      <c r="B6" s="7">
        <v>103641</v>
      </c>
      <c r="C6" s="7">
        <v>75801</v>
      </c>
      <c r="D6" s="18">
        <f t="shared" si="0"/>
        <v>-0.26861956175644774</v>
      </c>
      <c r="E6" s="7">
        <v>33280</v>
      </c>
      <c r="F6" s="7">
        <v>25112</v>
      </c>
      <c r="G6" s="18">
        <f t="shared" si="1"/>
        <v>-0.2454326923076923</v>
      </c>
      <c r="H6" s="9">
        <v>9464</v>
      </c>
      <c r="I6" s="9">
        <v>3000</v>
      </c>
      <c r="J6" s="18">
        <f t="shared" si="2"/>
        <v>-0.6830092983939138</v>
      </c>
      <c r="K6" s="12">
        <f t="shared" si="3"/>
        <v>146385</v>
      </c>
      <c r="L6" s="12">
        <f t="shared" si="4"/>
        <v>103913</v>
      </c>
      <c r="M6" s="19">
        <f t="shared" si="5"/>
        <v>-0.29013901697578304</v>
      </c>
    </row>
    <row r="7" spans="1:13" ht="31.5" customHeight="1">
      <c r="A7" s="23" t="s">
        <v>5</v>
      </c>
      <c r="B7" s="7">
        <v>85004</v>
      </c>
      <c r="C7" s="7">
        <v>24788</v>
      </c>
      <c r="D7" s="18">
        <f t="shared" si="0"/>
        <v>-0.7083901934026634</v>
      </c>
      <c r="E7" s="7">
        <v>39520</v>
      </c>
      <c r="F7" s="7">
        <v>0</v>
      </c>
      <c r="G7" s="18">
        <f t="shared" si="1"/>
        <v>-1</v>
      </c>
      <c r="H7" s="9">
        <v>9684</v>
      </c>
      <c r="I7" s="9">
        <v>0</v>
      </c>
      <c r="J7" s="18">
        <f t="shared" si="2"/>
        <v>-1</v>
      </c>
      <c r="K7" s="12">
        <f t="shared" si="3"/>
        <v>134208</v>
      </c>
      <c r="L7" s="12">
        <f t="shared" si="4"/>
        <v>24788</v>
      </c>
      <c r="M7" s="19">
        <f t="shared" si="5"/>
        <v>-0.8153016213638531</v>
      </c>
    </row>
    <row r="8" spans="1:13" ht="31.5" customHeight="1">
      <c r="A8" s="23" t="s">
        <v>6</v>
      </c>
      <c r="B8" s="7">
        <v>114587</v>
      </c>
      <c r="C8" s="7">
        <v>85617</v>
      </c>
      <c r="D8" s="18">
        <f t="shared" si="0"/>
        <v>-0.2528210006370705</v>
      </c>
      <c r="E8" s="7">
        <v>46800</v>
      </c>
      <c r="F8" s="7">
        <v>81344</v>
      </c>
      <c r="G8" s="18">
        <f t="shared" si="1"/>
        <v>0.7381196581196581</v>
      </c>
      <c r="H8" s="9">
        <v>12110</v>
      </c>
      <c r="I8" s="9">
        <v>72</v>
      </c>
      <c r="J8" s="18">
        <f t="shared" si="2"/>
        <v>-0.9940545004128819</v>
      </c>
      <c r="K8" s="12">
        <f t="shared" si="3"/>
        <v>173497</v>
      </c>
      <c r="L8" s="12">
        <f t="shared" si="4"/>
        <v>167033</v>
      </c>
      <c r="M8" s="19">
        <f t="shared" si="5"/>
        <v>-0.03725712836533197</v>
      </c>
    </row>
    <row r="9" spans="1:13" ht="31.5" customHeight="1">
      <c r="A9" s="23" t="s">
        <v>7</v>
      </c>
      <c r="B9" s="7">
        <v>64636</v>
      </c>
      <c r="C9" s="7">
        <v>33883</v>
      </c>
      <c r="D9" s="18">
        <f t="shared" si="0"/>
        <v>-0.4757874868494337</v>
      </c>
      <c r="E9" s="7">
        <v>147575</v>
      </c>
      <c r="F9" s="7">
        <v>0</v>
      </c>
      <c r="G9" s="18">
        <f t="shared" si="1"/>
        <v>-1</v>
      </c>
      <c r="H9" s="9">
        <v>11304</v>
      </c>
      <c r="I9" s="9">
        <v>5436</v>
      </c>
      <c r="J9" s="18">
        <f t="shared" si="2"/>
        <v>-0.5191082802547771</v>
      </c>
      <c r="K9" s="12">
        <f t="shared" si="3"/>
        <v>223515</v>
      </c>
      <c r="L9" s="12">
        <f t="shared" si="4"/>
        <v>39319</v>
      </c>
      <c r="M9" s="19">
        <f t="shared" si="5"/>
        <v>-0.8240878688231215</v>
      </c>
    </row>
    <row r="10" spans="1:13" ht="31.5" customHeight="1">
      <c r="A10" s="23" t="s">
        <v>8</v>
      </c>
      <c r="B10" s="7">
        <v>82362</v>
      </c>
      <c r="C10" s="7">
        <v>39138</v>
      </c>
      <c r="D10" s="18">
        <f t="shared" si="0"/>
        <v>-0.5248051285787135</v>
      </c>
      <c r="E10" s="7">
        <v>105186</v>
      </c>
      <c r="F10" s="7">
        <v>34201</v>
      </c>
      <c r="G10" s="18">
        <f t="shared" si="1"/>
        <v>-0.6748521666381457</v>
      </c>
      <c r="H10" s="9">
        <v>6296</v>
      </c>
      <c r="I10" s="9">
        <v>17192</v>
      </c>
      <c r="J10" s="18">
        <f t="shared" si="2"/>
        <v>1.7306226175349428</v>
      </c>
      <c r="K10" s="12">
        <f t="shared" si="3"/>
        <v>193844</v>
      </c>
      <c r="L10" s="12">
        <f t="shared" si="4"/>
        <v>90531</v>
      </c>
      <c r="M10" s="19">
        <f t="shared" si="5"/>
        <v>-0.5329698107756753</v>
      </c>
    </row>
    <row r="11" spans="1:13" ht="31.5" customHeight="1">
      <c r="A11" s="23" t="s">
        <v>9</v>
      </c>
      <c r="B11" s="7">
        <v>595460</v>
      </c>
      <c r="C11" s="7">
        <v>346114</v>
      </c>
      <c r="D11" s="18">
        <f t="shared" si="0"/>
        <v>-0.41874517179995296</v>
      </c>
      <c r="E11" s="7">
        <v>139734</v>
      </c>
      <c r="F11" s="7">
        <v>162614</v>
      </c>
      <c r="G11" s="18">
        <f t="shared" si="1"/>
        <v>0.163739676814519</v>
      </c>
      <c r="H11" s="9">
        <v>31210</v>
      </c>
      <c r="I11" s="9">
        <v>13333</v>
      </c>
      <c r="J11" s="18">
        <f t="shared" si="2"/>
        <v>-0.5727971803909003</v>
      </c>
      <c r="K11" s="12">
        <f t="shared" si="3"/>
        <v>766404</v>
      </c>
      <c r="L11" s="12">
        <f t="shared" si="4"/>
        <v>522061</v>
      </c>
      <c r="M11" s="19">
        <f t="shared" si="5"/>
        <v>-0.3188174905141414</v>
      </c>
    </row>
    <row r="12" spans="1:13" ht="31.5" customHeight="1">
      <c r="A12" s="23" t="s">
        <v>10</v>
      </c>
      <c r="B12" s="7">
        <v>228398</v>
      </c>
      <c r="C12" s="7">
        <v>116143</v>
      </c>
      <c r="D12" s="18">
        <f t="shared" si="0"/>
        <v>-0.4914885419311903</v>
      </c>
      <c r="E12" s="7">
        <v>49736</v>
      </c>
      <c r="F12" s="7">
        <v>108576</v>
      </c>
      <c r="G12" s="18">
        <f t="shared" si="1"/>
        <v>1.1830464854431397</v>
      </c>
      <c r="H12" s="9">
        <v>1260</v>
      </c>
      <c r="I12" s="9">
        <v>5324</v>
      </c>
      <c r="J12" s="18">
        <f t="shared" si="2"/>
        <v>3.2253968253968255</v>
      </c>
      <c r="K12" s="12">
        <f t="shared" si="3"/>
        <v>279394</v>
      </c>
      <c r="L12" s="12">
        <f t="shared" si="4"/>
        <v>230043</v>
      </c>
      <c r="M12" s="19">
        <f t="shared" si="5"/>
        <v>-0.17663586190111455</v>
      </c>
    </row>
    <row r="13" spans="1:13" ht="31.5" customHeight="1">
      <c r="A13" s="23" t="s">
        <v>11</v>
      </c>
      <c r="B13" s="7">
        <v>63251</v>
      </c>
      <c r="C13" s="7">
        <v>29124</v>
      </c>
      <c r="D13" s="18">
        <f t="shared" si="0"/>
        <v>-0.5395487818374413</v>
      </c>
      <c r="E13" s="7">
        <v>2118</v>
      </c>
      <c r="F13" s="7">
        <v>0</v>
      </c>
      <c r="G13" s="18">
        <f t="shared" si="1"/>
        <v>-1</v>
      </c>
      <c r="H13" s="9">
        <v>584</v>
      </c>
      <c r="I13" s="9">
        <v>0</v>
      </c>
      <c r="J13" s="18">
        <f t="shared" si="2"/>
        <v>-1</v>
      </c>
      <c r="K13" s="12">
        <f t="shared" si="3"/>
        <v>65953</v>
      </c>
      <c r="L13" s="12">
        <f t="shared" si="4"/>
        <v>29124</v>
      </c>
      <c r="M13" s="19">
        <f t="shared" si="5"/>
        <v>-0.5584128091216473</v>
      </c>
    </row>
    <row r="14" spans="1:13" ht="31.5" customHeight="1">
      <c r="A14" s="23" t="s">
        <v>12</v>
      </c>
      <c r="B14" s="7">
        <v>415052</v>
      </c>
      <c r="C14" s="7">
        <v>132548</v>
      </c>
      <c r="D14" s="18">
        <f t="shared" si="0"/>
        <v>-0.6806472442007266</v>
      </c>
      <c r="E14" s="7">
        <v>133120</v>
      </c>
      <c r="F14" s="7">
        <v>2144</v>
      </c>
      <c r="G14" s="18">
        <f t="shared" si="1"/>
        <v>-0.9838942307692308</v>
      </c>
      <c r="H14" s="9">
        <v>10541</v>
      </c>
      <c r="I14" s="9">
        <v>9304</v>
      </c>
      <c r="J14" s="18">
        <f t="shared" si="2"/>
        <v>-0.11735129494355374</v>
      </c>
      <c r="K14" s="12">
        <f t="shared" si="3"/>
        <v>558713</v>
      </c>
      <c r="L14" s="12">
        <f t="shared" si="4"/>
        <v>143996</v>
      </c>
      <c r="M14" s="19">
        <f t="shared" si="5"/>
        <v>-0.7422719714773058</v>
      </c>
    </row>
    <row r="15" spans="1:13" ht="31.5" customHeight="1" thickBot="1">
      <c r="A15" s="25" t="s">
        <v>13</v>
      </c>
      <c r="B15" s="14">
        <f>SUM(B4:B14)</f>
        <v>2559707</v>
      </c>
      <c r="C15" s="14">
        <f>SUM(C4:C14)</f>
        <v>1541171</v>
      </c>
      <c r="D15" s="15">
        <f t="shared" si="0"/>
        <v>-0.3979111671765558</v>
      </c>
      <c r="E15" s="14">
        <f>SUM(E4:E14)</f>
        <v>1178781</v>
      </c>
      <c r="F15" s="14">
        <f>SUM(F4:F14)</f>
        <v>1574365</v>
      </c>
      <c r="G15" s="15">
        <f t="shared" si="1"/>
        <v>0.3355873567694084</v>
      </c>
      <c r="H15" s="14">
        <f>SUM(H4:H14)</f>
        <v>174813</v>
      </c>
      <c r="I15" s="14">
        <f>SUM(I4:I14)</f>
        <v>75721</v>
      </c>
      <c r="J15" s="15">
        <f t="shared" si="2"/>
        <v>-0.566845715135602</v>
      </c>
      <c r="K15" s="14">
        <f>SUM(K4:K14)</f>
        <v>3913301</v>
      </c>
      <c r="L15" s="14">
        <f>SUM(L4:L14)</f>
        <v>3191257</v>
      </c>
      <c r="M15" s="20">
        <f t="shared" si="5"/>
        <v>-0.18451021273344423</v>
      </c>
    </row>
  </sheetData>
  <sheetProtection/>
  <mergeCells count="8">
    <mergeCell ref="K1:M1"/>
    <mergeCell ref="K2:M2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3" r:id="rId1"/>
  <headerFooter alignWithMargins="0">
    <oddHeader>&amp;C&amp;"Arial,Grassetto"&amp;14Settore dell'Edilizia: Andamento Cassa Integrazione Ordinaria, Straordinaria e Deroga per territori
(confronto tra 2° e 3° trimestre 2015)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5">
      <selection activeCell="J14" sqref="J14"/>
    </sheetView>
  </sheetViews>
  <sheetFormatPr defaultColWidth="9.140625" defaultRowHeight="12.75"/>
  <cols>
    <col min="1" max="1" width="24.140625" style="17" customWidth="1"/>
    <col min="2" max="3" width="9.7109375" style="17" customWidth="1"/>
    <col min="4" max="4" width="9.57421875" style="17" bestFit="1" customWidth="1"/>
    <col min="5" max="6" width="9.7109375" style="17" customWidth="1"/>
    <col min="7" max="7" width="9.57421875" style="17" bestFit="1" customWidth="1"/>
    <col min="8" max="9" width="9.7109375" style="17" customWidth="1"/>
    <col min="10" max="10" width="7.7109375" style="17" customWidth="1"/>
    <col min="11" max="13" width="10.7109375" style="17" customWidth="1"/>
    <col min="14" max="16384" width="9.140625" style="17" customWidth="1"/>
  </cols>
  <sheetData>
    <row r="1" spans="1:13" ht="54.75" customHeight="1">
      <c r="A1" s="21" t="s">
        <v>20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8">
      <c r="A2" s="26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23" t="s">
        <v>2</v>
      </c>
      <c r="B4" s="7">
        <v>75550</v>
      </c>
      <c r="C4" s="7">
        <v>129159</v>
      </c>
      <c r="D4" s="18">
        <f aca="true" t="shared" si="0" ref="D4:D15">+(C4-B4)/B4</f>
        <v>0.7095830575777631</v>
      </c>
      <c r="E4" s="7">
        <v>166914</v>
      </c>
      <c r="F4" s="7">
        <v>729177</v>
      </c>
      <c r="G4" s="18">
        <f aca="true" t="shared" si="1" ref="G4:G15">+(F4-E4)/E4</f>
        <v>3.3685790287213773</v>
      </c>
      <c r="H4" s="9">
        <v>5964</v>
      </c>
      <c r="I4" s="9">
        <v>4185</v>
      </c>
      <c r="J4" s="18">
        <f aca="true" t="shared" si="2" ref="J4:J15">+(I4-H4)/H4</f>
        <v>-0.2982897384305835</v>
      </c>
      <c r="K4" s="12">
        <f aca="true" t="shared" si="3" ref="K4:K14">+B4+E4+H4</f>
        <v>248428</v>
      </c>
      <c r="L4" s="12">
        <f aca="true" t="shared" si="4" ref="L4:L14">+C4+F4+I4</f>
        <v>862521</v>
      </c>
      <c r="M4" s="19">
        <f aca="true" t="shared" si="5" ref="M4:M15">+(L4-K4)/K4</f>
        <v>2.471915404060734</v>
      </c>
    </row>
    <row r="5" spans="1:13" ht="31.5" customHeight="1">
      <c r="A5" s="23" t="s">
        <v>3</v>
      </c>
      <c r="B5" s="7">
        <v>25745</v>
      </c>
      <c r="C5" s="7">
        <v>11284</v>
      </c>
      <c r="D5" s="18">
        <f t="shared" si="0"/>
        <v>-0.5617013012235386</v>
      </c>
      <c r="E5" s="7">
        <v>1878</v>
      </c>
      <c r="F5" s="7">
        <v>0</v>
      </c>
      <c r="G5" s="18">
        <f t="shared" si="1"/>
        <v>-1</v>
      </c>
      <c r="H5" s="9">
        <v>26279</v>
      </c>
      <c r="I5" s="9">
        <v>4340</v>
      </c>
      <c r="J5" s="18">
        <f t="shared" si="2"/>
        <v>-0.8348491190684577</v>
      </c>
      <c r="K5" s="12">
        <f t="shared" si="3"/>
        <v>53902</v>
      </c>
      <c r="L5" s="12">
        <f t="shared" si="4"/>
        <v>15624</v>
      </c>
      <c r="M5" s="19">
        <f t="shared" si="5"/>
        <v>-0.7101406255797559</v>
      </c>
    </row>
    <row r="6" spans="1:13" ht="31.5" customHeight="1">
      <c r="A6" s="23" t="s">
        <v>4</v>
      </c>
      <c r="B6" s="7">
        <v>66194</v>
      </c>
      <c r="C6" s="7">
        <v>57925</v>
      </c>
      <c r="D6" s="18">
        <f t="shared" si="0"/>
        <v>-0.12492068767562015</v>
      </c>
      <c r="E6" s="7">
        <v>96408</v>
      </c>
      <c r="F6" s="7">
        <v>55239</v>
      </c>
      <c r="G6" s="18">
        <f t="shared" si="1"/>
        <v>-0.4270288772715957</v>
      </c>
      <c r="H6" s="9">
        <v>2272</v>
      </c>
      <c r="I6" s="9">
        <v>8364</v>
      </c>
      <c r="J6" s="18">
        <f t="shared" si="2"/>
        <v>2.681338028169014</v>
      </c>
      <c r="K6" s="12">
        <f t="shared" si="3"/>
        <v>164874</v>
      </c>
      <c r="L6" s="12">
        <f t="shared" si="4"/>
        <v>121528</v>
      </c>
      <c r="M6" s="19">
        <f t="shared" si="5"/>
        <v>-0.2629037931996555</v>
      </c>
    </row>
    <row r="7" spans="1:13" ht="31.5" customHeight="1">
      <c r="A7" s="23" t="s">
        <v>5</v>
      </c>
      <c r="B7" s="7">
        <v>30610</v>
      </c>
      <c r="C7" s="7">
        <v>9870</v>
      </c>
      <c r="D7" s="18">
        <f t="shared" si="0"/>
        <v>-0.6775563541326364</v>
      </c>
      <c r="E7" s="7">
        <v>43264</v>
      </c>
      <c r="F7" s="7">
        <v>0</v>
      </c>
      <c r="G7" s="18">
        <f t="shared" si="1"/>
        <v>-1</v>
      </c>
      <c r="H7" s="9">
        <v>5317</v>
      </c>
      <c r="I7" s="9">
        <v>3200</v>
      </c>
      <c r="J7" s="18">
        <f t="shared" si="2"/>
        <v>-0.3981568553695693</v>
      </c>
      <c r="K7" s="12">
        <f t="shared" si="3"/>
        <v>79191</v>
      </c>
      <c r="L7" s="12">
        <f t="shared" si="4"/>
        <v>13070</v>
      </c>
      <c r="M7" s="19">
        <f t="shared" si="5"/>
        <v>-0.8349559924738922</v>
      </c>
    </row>
    <row r="8" spans="1:13" ht="31.5" customHeight="1">
      <c r="A8" s="23" t="s">
        <v>6</v>
      </c>
      <c r="B8" s="7">
        <v>104405</v>
      </c>
      <c r="C8" s="7">
        <v>63620</v>
      </c>
      <c r="D8" s="18">
        <f t="shared" si="0"/>
        <v>-0.39064221062209664</v>
      </c>
      <c r="E8" s="7">
        <v>0</v>
      </c>
      <c r="F8" s="7">
        <v>6712</v>
      </c>
      <c r="G8" s="18" t="e">
        <f t="shared" si="1"/>
        <v>#DIV/0!</v>
      </c>
      <c r="H8" s="9">
        <v>7029</v>
      </c>
      <c r="I8" s="9">
        <v>2259</v>
      </c>
      <c r="J8" s="18">
        <f t="shared" si="2"/>
        <v>-0.678617157490397</v>
      </c>
      <c r="K8" s="12">
        <f t="shared" si="3"/>
        <v>111434</v>
      </c>
      <c r="L8" s="12">
        <f t="shared" si="4"/>
        <v>72591</v>
      </c>
      <c r="M8" s="19">
        <f t="shared" si="5"/>
        <v>-0.348574043828634</v>
      </c>
    </row>
    <row r="9" spans="1:13" ht="31.5" customHeight="1">
      <c r="A9" s="23" t="s">
        <v>7</v>
      </c>
      <c r="B9" s="7">
        <v>3278</v>
      </c>
      <c r="C9" s="7">
        <v>0</v>
      </c>
      <c r="D9" s="18">
        <f t="shared" si="0"/>
        <v>-1</v>
      </c>
      <c r="E9" s="7">
        <v>0</v>
      </c>
      <c r="F9" s="7">
        <v>0</v>
      </c>
      <c r="G9" s="18" t="e">
        <f t="shared" si="1"/>
        <v>#DIV/0!</v>
      </c>
      <c r="H9" s="9">
        <v>0</v>
      </c>
      <c r="I9" s="9">
        <v>332</v>
      </c>
      <c r="J9" s="18" t="e">
        <f t="shared" si="2"/>
        <v>#DIV/0!</v>
      </c>
      <c r="K9" s="12">
        <f t="shared" si="3"/>
        <v>3278</v>
      </c>
      <c r="L9" s="12">
        <f t="shared" si="4"/>
        <v>332</v>
      </c>
      <c r="M9" s="19">
        <f t="shared" si="5"/>
        <v>-0.8987187309334961</v>
      </c>
    </row>
    <row r="10" spans="1:13" ht="31.5" customHeight="1">
      <c r="A10" s="23" t="s">
        <v>8</v>
      </c>
      <c r="B10" s="7">
        <v>3478</v>
      </c>
      <c r="C10" s="7">
        <v>2546</v>
      </c>
      <c r="D10" s="18">
        <f t="shared" si="0"/>
        <v>-0.2679700977573318</v>
      </c>
      <c r="E10" s="7">
        <v>0</v>
      </c>
      <c r="F10" s="7">
        <v>0</v>
      </c>
      <c r="G10" s="18" t="e">
        <f t="shared" si="1"/>
        <v>#DIV/0!</v>
      </c>
      <c r="H10" s="9">
        <v>7445</v>
      </c>
      <c r="I10" s="9">
        <v>2380</v>
      </c>
      <c r="J10" s="18">
        <f t="shared" si="2"/>
        <v>-0.6803223640026864</v>
      </c>
      <c r="K10" s="12">
        <f t="shared" si="3"/>
        <v>10923</v>
      </c>
      <c r="L10" s="12">
        <f t="shared" si="4"/>
        <v>4926</v>
      </c>
      <c r="M10" s="19">
        <f t="shared" si="5"/>
        <v>-0.5490249931337544</v>
      </c>
    </row>
    <row r="11" spans="1:13" ht="31.5" customHeight="1">
      <c r="A11" s="23" t="s">
        <v>9</v>
      </c>
      <c r="B11" s="7">
        <v>201480</v>
      </c>
      <c r="C11" s="7">
        <v>46718</v>
      </c>
      <c r="D11" s="18">
        <f t="shared" si="0"/>
        <v>-0.768125868572563</v>
      </c>
      <c r="E11" s="7">
        <v>403679</v>
      </c>
      <c r="F11" s="7">
        <v>421306</v>
      </c>
      <c r="G11" s="18">
        <f t="shared" si="1"/>
        <v>0.04366588304073286</v>
      </c>
      <c r="H11" s="9">
        <v>16474</v>
      </c>
      <c r="I11" s="9">
        <v>39498</v>
      </c>
      <c r="J11" s="18">
        <f t="shared" si="2"/>
        <v>1.3975962122131844</v>
      </c>
      <c r="K11" s="12">
        <f t="shared" si="3"/>
        <v>621633</v>
      </c>
      <c r="L11" s="12">
        <f t="shared" si="4"/>
        <v>507522</v>
      </c>
      <c r="M11" s="19">
        <f t="shared" si="5"/>
        <v>-0.18356650949997827</v>
      </c>
    </row>
    <row r="12" spans="1:13" ht="31.5" customHeight="1">
      <c r="A12" s="23" t="s">
        <v>10</v>
      </c>
      <c r="B12" s="7">
        <v>3531</v>
      </c>
      <c r="C12" s="7">
        <v>2273</v>
      </c>
      <c r="D12" s="18">
        <f t="shared" si="0"/>
        <v>-0.356273010478618</v>
      </c>
      <c r="E12" s="7">
        <v>0</v>
      </c>
      <c r="F12" s="7">
        <v>0</v>
      </c>
      <c r="G12" s="18" t="e">
        <f t="shared" si="1"/>
        <v>#DIV/0!</v>
      </c>
      <c r="H12" s="9">
        <v>0</v>
      </c>
      <c r="I12" s="9">
        <v>325</v>
      </c>
      <c r="J12" s="18" t="e">
        <f t="shared" si="2"/>
        <v>#DIV/0!</v>
      </c>
      <c r="K12" s="12">
        <f t="shared" si="3"/>
        <v>3531</v>
      </c>
      <c r="L12" s="12">
        <f t="shared" si="4"/>
        <v>2598</v>
      </c>
      <c r="M12" s="19">
        <f t="shared" si="5"/>
        <v>-0.26423109600679695</v>
      </c>
    </row>
    <row r="13" spans="1:13" ht="31.5" customHeight="1">
      <c r="A13" s="23" t="s">
        <v>11</v>
      </c>
      <c r="B13" s="7">
        <v>0</v>
      </c>
      <c r="C13" s="7">
        <v>0</v>
      </c>
      <c r="D13" s="18" t="e">
        <f t="shared" si="0"/>
        <v>#DIV/0!</v>
      </c>
      <c r="E13" s="7">
        <v>0</v>
      </c>
      <c r="F13" s="7">
        <v>0</v>
      </c>
      <c r="G13" s="18" t="e">
        <f t="shared" si="1"/>
        <v>#DIV/0!</v>
      </c>
      <c r="H13" s="9">
        <v>0</v>
      </c>
      <c r="I13" s="9">
        <v>0</v>
      </c>
      <c r="J13" s="18" t="e">
        <f t="shared" si="2"/>
        <v>#DIV/0!</v>
      </c>
      <c r="K13" s="12">
        <f t="shared" si="3"/>
        <v>0</v>
      </c>
      <c r="L13" s="12">
        <f t="shared" si="4"/>
        <v>0</v>
      </c>
      <c r="M13" s="19" t="e">
        <f t="shared" si="5"/>
        <v>#DIV/0!</v>
      </c>
    </row>
    <row r="14" spans="1:13" ht="31.5" customHeight="1">
      <c r="A14" s="23" t="s">
        <v>12</v>
      </c>
      <c r="B14" s="7">
        <v>131249</v>
      </c>
      <c r="C14" s="7">
        <v>85240</v>
      </c>
      <c r="D14" s="18">
        <f t="shared" si="0"/>
        <v>-0.3505474327423447</v>
      </c>
      <c r="E14" s="7">
        <v>171808</v>
      </c>
      <c r="F14" s="7">
        <v>0</v>
      </c>
      <c r="G14" s="18">
        <f t="shared" si="1"/>
        <v>-1</v>
      </c>
      <c r="H14" s="9">
        <v>11868</v>
      </c>
      <c r="I14" s="9">
        <v>10538</v>
      </c>
      <c r="J14" s="18">
        <f t="shared" si="2"/>
        <v>-0.11206605999325918</v>
      </c>
      <c r="K14" s="12">
        <f t="shared" si="3"/>
        <v>314925</v>
      </c>
      <c r="L14" s="12">
        <f t="shared" si="4"/>
        <v>95778</v>
      </c>
      <c r="M14" s="19">
        <f t="shared" si="5"/>
        <v>-0.6958704453441296</v>
      </c>
    </row>
    <row r="15" spans="1:13" ht="31.5" customHeight="1" thickBot="1">
      <c r="A15" s="25" t="s">
        <v>13</v>
      </c>
      <c r="B15" s="14">
        <f>SUM(B4:B14)</f>
        <v>645520</v>
      </c>
      <c r="C15" s="14">
        <f>SUM(C4:C14)</f>
        <v>408635</v>
      </c>
      <c r="D15" s="15">
        <f t="shared" si="0"/>
        <v>-0.3669677159499318</v>
      </c>
      <c r="E15" s="14">
        <f>SUM(E4:E14)</f>
        <v>883951</v>
      </c>
      <c r="F15" s="14">
        <f>SUM(F4:F14)</f>
        <v>1212434</v>
      </c>
      <c r="G15" s="15">
        <f t="shared" si="1"/>
        <v>0.3716077022368887</v>
      </c>
      <c r="H15" s="14">
        <f>SUM(H4:H14)</f>
        <v>82648</v>
      </c>
      <c r="I15" s="14">
        <f>SUM(I4:I14)</f>
        <v>75421</v>
      </c>
      <c r="J15" s="15">
        <f t="shared" si="2"/>
        <v>-0.08744313232020133</v>
      </c>
      <c r="K15" s="14">
        <f>SUM(K4:K14)</f>
        <v>1612119</v>
      </c>
      <c r="L15" s="14">
        <f>SUM(L4:L14)</f>
        <v>1696490</v>
      </c>
      <c r="M15" s="20">
        <f t="shared" si="5"/>
        <v>0.05233546655054621</v>
      </c>
    </row>
  </sheetData>
  <sheetProtection/>
  <mergeCells count="8">
    <mergeCell ref="K1:M1"/>
    <mergeCell ref="K2:M2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4" r:id="rId1"/>
  <headerFooter alignWithMargins="0">
    <oddHeader>&amp;C&amp;"Arial,Grassetto"&amp;14Settore Cartai e Poligrafici: Andamento Cassa Integrazione Ordinaria, Straordinaria e Deroga per territori
(confronto tra 2° e 3° trimestre 2015)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6">
      <selection activeCell="J14" sqref="J14"/>
    </sheetView>
  </sheetViews>
  <sheetFormatPr defaultColWidth="9.140625" defaultRowHeight="12.75"/>
  <cols>
    <col min="1" max="1" width="23.8515625" style="17" customWidth="1"/>
    <col min="2" max="3" width="9.7109375" style="17" customWidth="1"/>
    <col min="4" max="4" width="8.57421875" style="17" bestFit="1" customWidth="1"/>
    <col min="5" max="6" width="9.7109375" style="17" customWidth="1"/>
    <col min="7" max="7" width="9.57421875" style="17" customWidth="1"/>
    <col min="8" max="9" width="9.7109375" style="17" customWidth="1"/>
    <col min="10" max="10" width="9.28125" style="17" customWidth="1"/>
    <col min="11" max="13" width="10.7109375" style="17" customWidth="1"/>
    <col min="14" max="16384" width="9.140625" style="17" customWidth="1"/>
  </cols>
  <sheetData>
    <row r="1" spans="1:13" ht="36">
      <c r="A1" s="21" t="s">
        <v>21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8">
      <c r="A2" s="26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23" t="s">
        <v>2</v>
      </c>
      <c r="B4" s="7">
        <v>3640</v>
      </c>
      <c r="C4" s="7">
        <v>37171</v>
      </c>
      <c r="D4" s="18">
        <f aca="true" t="shared" si="0" ref="D4:D15">+(C4-B4)/B4</f>
        <v>9.211813186813187</v>
      </c>
      <c r="E4" s="7">
        <v>65</v>
      </c>
      <c r="F4" s="7">
        <v>0</v>
      </c>
      <c r="G4" s="18">
        <f aca="true" t="shared" si="1" ref="G4:G15">+(F4-E4)/E4</f>
        <v>-1</v>
      </c>
      <c r="H4" s="9">
        <v>1680</v>
      </c>
      <c r="I4" s="9">
        <v>16770</v>
      </c>
      <c r="J4" s="18">
        <f aca="true" t="shared" si="2" ref="J4:J15">+(I4-H4)/H4</f>
        <v>8.982142857142858</v>
      </c>
      <c r="K4" s="12">
        <f aca="true" t="shared" si="3" ref="K4:K14">+B4+E4+H4</f>
        <v>5385</v>
      </c>
      <c r="L4" s="12">
        <f aca="true" t="shared" si="4" ref="L4:L14">+C4+F4+I4</f>
        <v>53941</v>
      </c>
      <c r="M4" s="19">
        <f aca="true" t="shared" si="5" ref="M4:M15">+(L4-K4)/K4</f>
        <v>9.016898792943362</v>
      </c>
    </row>
    <row r="5" spans="1:13" ht="31.5" customHeight="1">
      <c r="A5" s="23" t="s">
        <v>3</v>
      </c>
      <c r="B5" s="7">
        <v>2564</v>
      </c>
      <c r="C5" s="7">
        <v>6575</v>
      </c>
      <c r="D5" s="18">
        <f t="shared" si="0"/>
        <v>1.564352574102964</v>
      </c>
      <c r="E5" s="7">
        <v>125840</v>
      </c>
      <c r="F5" s="7">
        <v>0</v>
      </c>
      <c r="G5" s="18">
        <f t="shared" si="1"/>
        <v>-1</v>
      </c>
      <c r="H5" s="9">
        <v>1460</v>
      </c>
      <c r="I5" s="9">
        <v>660</v>
      </c>
      <c r="J5" s="18">
        <f t="shared" si="2"/>
        <v>-0.547945205479452</v>
      </c>
      <c r="K5" s="12">
        <f t="shared" si="3"/>
        <v>129864</v>
      </c>
      <c r="L5" s="12">
        <f t="shared" si="4"/>
        <v>7235</v>
      </c>
      <c r="M5" s="19">
        <f t="shared" si="5"/>
        <v>-0.9442878703874823</v>
      </c>
    </row>
    <row r="6" spans="1:13" ht="31.5" customHeight="1">
      <c r="A6" s="23" t="s">
        <v>4</v>
      </c>
      <c r="B6" s="7">
        <v>584</v>
      </c>
      <c r="C6" s="7">
        <v>0</v>
      </c>
      <c r="D6" s="18">
        <f t="shared" si="0"/>
        <v>-1</v>
      </c>
      <c r="E6" s="7">
        <v>2677</v>
      </c>
      <c r="F6" s="7">
        <v>5781</v>
      </c>
      <c r="G6" s="18">
        <f t="shared" si="1"/>
        <v>1.1595069107209564</v>
      </c>
      <c r="H6" s="9">
        <v>0</v>
      </c>
      <c r="I6" s="9">
        <v>464</v>
      </c>
      <c r="J6" s="18" t="e">
        <f t="shared" si="2"/>
        <v>#DIV/0!</v>
      </c>
      <c r="K6" s="12">
        <f t="shared" si="3"/>
        <v>3261</v>
      </c>
      <c r="L6" s="12">
        <f t="shared" si="4"/>
        <v>6245</v>
      </c>
      <c r="M6" s="19">
        <f t="shared" si="5"/>
        <v>0.9150567310640908</v>
      </c>
    </row>
    <row r="7" spans="1:13" ht="31.5" customHeight="1">
      <c r="A7" s="23" t="s">
        <v>5</v>
      </c>
      <c r="B7" s="7">
        <v>53943</v>
      </c>
      <c r="C7" s="7">
        <v>19941</v>
      </c>
      <c r="D7" s="18">
        <f t="shared" si="0"/>
        <v>-0.630332017129192</v>
      </c>
      <c r="E7" s="7">
        <v>130868</v>
      </c>
      <c r="F7" s="7">
        <v>0</v>
      </c>
      <c r="G7" s="18">
        <f t="shared" si="1"/>
        <v>-1</v>
      </c>
      <c r="H7" s="9">
        <v>1264</v>
      </c>
      <c r="I7" s="9">
        <v>848</v>
      </c>
      <c r="J7" s="18">
        <f t="shared" si="2"/>
        <v>-0.3291139240506329</v>
      </c>
      <c r="K7" s="12">
        <f t="shared" si="3"/>
        <v>186075</v>
      </c>
      <c r="L7" s="12">
        <f t="shared" si="4"/>
        <v>20789</v>
      </c>
      <c r="M7" s="19">
        <f t="shared" si="5"/>
        <v>-0.8882762327018675</v>
      </c>
    </row>
    <row r="8" spans="1:13" ht="31.5" customHeight="1">
      <c r="A8" s="23" t="s">
        <v>6</v>
      </c>
      <c r="B8" s="7">
        <v>29683</v>
      </c>
      <c r="C8" s="7">
        <v>30053</v>
      </c>
      <c r="D8" s="18">
        <f t="shared" si="0"/>
        <v>0.01246504733349055</v>
      </c>
      <c r="E8" s="7">
        <v>0</v>
      </c>
      <c r="F8" s="7">
        <v>0</v>
      </c>
      <c r="G8" s="18" t="e">
        <f t="shared" si="1"/>
        <v>#DIV/0!</v>
      </c>
      <c r="H8" s="9">
        <v>3528</v>
      </c>
      <c r="I8" s="9">
        <v>2304</v>
      </c>
      <c r="J8" s="18">
        <f t="shared" si="2"/>
        <v>-0.3469387755102041</v>
      </c>
      <c r="K8" s="12">
        <f t="shared" si="3"/>
        <v>33211</v>
      </c>
      <c r="L8" s="12">
        <f t="shared" si="4"/>
        <v>32357</v>
      </c>
      <c r="M8" s="19">
        <f t="shared" si="5"/>
        <v>-0.025714371744301585</v>
      </c>
    </row>
    <row r="9" spans="1:13" ht="31.5" customHeight="1">
      <c r="A9" s="23" t="s">
        <v>7</v>
      </c>
      <c r="B9" s="7">
        <v>1295</v>
      </c>
      <c r="C9" s="7">
        <v>7992</v>
      </c>
      <c r="D9" s="18">
        <f t="shared" si="0"/>
        <v>5.171428571428572</v>
      </c>
      <c r="E9" s="7">
        <v>553</v>
      </c>
      <c r="F9" s="7">
        <v>21840</v>
      </c>
      <c r="G9" s="18">
        <f t="shared" si="1"/>
        <v>38.49367088607595</v>
      </c>
      <c r="H9" s="9">
        <v>4368</v>
      </c>
      <c r="I9" s="9">
        <v>40000</v>
      </c>
      <c r="J9" s="18">
        <f t="shared" si="2"/>
        <v>8.157509157509157</v>
      </c>
      <c r="K9" s="12">
        <f t="shared" si="3"/>
        <v>6216</v>
      </c>
      <c r="L9" s="12">
        <f t="shared" si="4"/>
        <v>69832</v>
      </c>
      <c r="M9" s="19">
        <f t="shared" si="5"/>
        <v>10.234234234234235</v>
      </c>
    </row>
    <row r="10" spans="1:13" ht="31.5" customHeight="1">
      <c r="A10" s="23" t="s">
        <v>8</v>
      </c>
      <c r="B10" s="7">
        <v>2027</v>
      </c>
      <c r="C10" s="7">
        <v>3860</v>
      </c>
      <c r="D10" s="18">
        <f t="shared" si="0"/>
        <v>0.9042920572274297</v>
      </c>
      <c r="E10" s="7">
        <v>0</v>
      </c>
      <c r="F10" s="7">
        <v>0</v>
      </c>
      <c r="G10" s="18" t="e">
        <f t="shared" si="1"/>
        <v>#DIV/0!</v>
      </c>
      <c r="H10" s="9">
        <v>33220</v>
      </c>
      <c r="I10" s="9">
        <v>6976</v>
      </c>
      <c r="J10" s="18">
        <f t="shared" si="2"/>
        <v>-0.7900060204695967</v>
      </c>
      <c r="K10" s="12">
        <f t="shared" si="3"/>
        <v>35247</v>
      </c>
      <c r="L10" s="12">
        <f t="shared" si="4"/>
        <v>10836</v>
      </c>
      <c r="M10" s="19">
        <f t="shared" si="5"/>
        <v>-0.6925695803898204</v>
      </c>
    </row>
    <row r="11" spans="1:13" ht="31.5" customHeight="1">
      <c r="A11" s="23" t="s">
        <v>9</v>
      </c>
      <c r="B11" s="7">
        <v>80556</v>
      </c>
      <c r="C11" s="7">
        <v>57931</v>
      </c>
      <c r="D11" s="18">
        <f t="shared" si="0"/>
        <v>-0.2808605193902379</v>
      </c>
      <c r="E11" s="7">
        <v>238704</v>
      </c>
      <c r="F11" s="7">
        <v>8125</v>
      </c>
      <c r="G11" s="18">
        <f t="shared" si="1"/>
        <v>-0.9659620282860781</v>
      </c>
      <c r="H11" s="9">
        <v>0</v>
      </c>
      <c r="I11" s="9">
        <v>108</v>
      </c>
      <c r="J11" s="18" t="e">
        <f t="shared" si="2"/>
        <v>#DIV/0!</v>
      </c>
      <c r="K11" s="12">
        <f t="shared" si="3"/>
        <v>319260</v>
      </c>
      <c r="L11" s="12">
        <f t="shared" si="4"/>
        <v>66164</v>
      </c>
      <c r="M11" s="19">
        <f t="shared" si="5"/>
        <v>-0.7927582534611288</v>
      </c>
    </row>
    <row r="12" spans="1:13" ht="31.5" customHeight="1">
      <c r="A12" s="23" t="s">
        <v>10</v>
      </c>
      <c r="B12" s="7">
        <v>38996</v>
      </c>
      <c r="C12" s="7">
        <v>28876</v>
      </c>
      <c r="D12" s="18">
        <f t="shared" si="0"/>
        <v>-0.25951379628679866</v>
      </c>
      <c r="E12" s="7">
        <v>1741</v>
      </c>
      <c r="F12" s="7">
        <v>3840</v>
      </c>
      <c r="G12" s="18">
        <f t="shared" si="1"/>
        <v>1.205628948879954</v>
      </c>
      <c r="H12" s="9">
        <v>0</v>
      </c>
      <c r="I12" s="9">
        <v>0</v>
      </c>
      <c r="J12" s="18" t="e">
        <f t="shared" si="2"/>
        <v>#DIV/0!</v>
      </c>
      <c r="K12" s="12">
        <f t="shared" si="3"/>
        <v>40737</v>
      </c>
      <c r="L12" s="12">
        <f t="shared" si="4"/>
        <v>32716</v>
      </c>
      <c r="M12" s="19">
        <f t="shared" si="5"/>
        <v>-0.19689716964921325</v>
      </c>
    </row>
    <row r="13" spans="1:13" ht="31.5" customHeight="1">
      <c r="A13" s="23" t="s">
        <v>11</v>
      </c>
      <c r="B13" s="7">
        <v>0</v>
      </c>
      <c r="C13" s="7">
        <v>0</v>
      </c>
      <c r="D13" s="18" t="e">
        <f t="shared" si="0"/>
        <v>#DIV/0!</v>
      </c>
      <c r="E13" s="7">
        <v>0</v>
      </c>
      <c r="F13" s="7">
        <v>0</v>
      </c>
      <c r="G13" s="18" t="e">
        <f t="shared" si="1"/>
        <v>#DIV/0!</v>
      </c>
      <c r="H13" s="9">
        <v>0</v>
      </c>
      <c r="I13" s="9">
        <v>0</v>
      </c>
      <c r="J13" s="18" t="e">
        <f t="shared" si="2"/>
        <v>#DIV/0!</v>
      </c>
      <c r="K13" s="12">
        <f t="shared" si="3"/>
        <v>0</v>
      </c>
      <c r="L13" s="12">
        <f t="shared" si="4"/>
        <v>0</v>
      </c>
      <c r="M13" s="19" t="e">
        <f t="shared" si="5"/>
        <v>#DIV/0!</v>
      </c>
    </row>
    <row r="14" spans="1:13" ht="31.5" customHeight="1">
      <c r="A14" s="23" t="s">
        <v>12</v>
      </c>
      <c r="B14" s="7">
        <v>67060</v>
      </c>
      <c r="C14" s="7">
        <v>16240</v>
      </c>
      <c r="D14" s="18">
        <f t="shared" si="0"/>
        <v>-0.7578288100208769</v>
      </c>
      <c r="E14" s="7">
        <v>25056</v>
      </c>
      <c r="F14" s="7">
        <v>0</v>
      </c>
      <c r="G14" s="18">
        <f t="shared" si="1"/>
        <v>-1</v>
      </c>
      <c r="H14" s="9">
        <v>323</v>
      </c>
      <c r="I14" s="9">
        <v>0</v>
      </c>
      <c r="J14" s="18">
        <f t="shared" si="2"/>
        <v>-1</v>
      </c>
      <c r="K14" s="12">
        <f t="shared" si="3"/>
        <v>92439</v>
      </c>
      <c r="L14" s="12">
        <f t="shared" si="4"/>
        <v>16240</v>
      </c>
      <c r="M14" s="19">
        <f t="shared" si="5"/>
        <v>-0.8243165763368275</v>
      </c>
    </row>
    <row r="15" spans="1:13" ht="31.5" customHeight="1" thickBot="1">
      <c r="A15" s="25" t="s">
        <v>13</v>
      </c>
      <c r="B15" s="14">
        <f>SUM(B4:B14)</f>
        <v>280348</v>
      </c>
      <c r="C15" s="14">
        <f>SUM(C4:C14)</f>
        <v>208639</v>
      </c>
      <c r="D15" s="15">
        <f t="shared" si="0"/>
        <v>-0.25578566638606304</v>
      </c>
      <c r="E15" s="14">
        <f>SUM(E4:E14)</f>
        <v>525504</v>
      </c>
      <c r="F15" s="14">
        <f>SUM(F4:F14)</f>
        <v>39586</v>
      </c>
      <c r="G15" s="15">
        <f t="shared" si="1"/>
        <v>-0.9246704116429181</v>
      </c>
      <c r="H15" s="14">
        <f>SUM(H4:H14)</f>
        <v>45843</v>
      </c>
      <c r="I15" s="14">
        <f>SUM(I4:I14)</f>
        <v>68130</v>
      </c>
      <c r="J15" s="15">
        <f t="shared" si="2"/>
        <v>0.48615928276945225</v>
      </c>
      <c r="K15" s="14">
        <f>SUM(K4:K14)</f>
        <v>851695</v>
      </c>
      <c r="L15" s="14">
        <f>SUM(L4:L14)</f>
        <v>316355</v>
      </c>
      <c r="M15" s="20">
        <f t="shared" si="5"/>
        <v>-0.6285583454170801</v>
      </c>
    </row>
  </sheetData>
  <sheetProtection/>
  <mergeCells count="8">
    <mergeCell ref="K1:M1"/>
    <mergeCell ref="K2:M2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4" r:id="rId1"/>
  <headerFooter alignWithMargins="0">
    <oddHeader>&amp;C&amp;"Arial,Grassetto"&amp;14Sett. Agro-Alimentare: Andamento Cassa Integrazione Ordinaria, Straordinaria e Deroga per territori
(confronto tra 2°  e 3° trimestre 2015)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6">
      <selection activeCell="J14" sqref="J14"/>
    </sheetView>
  </sheetViews>
  <sheetFormatPr defaultColWidth="9.140625" defaultRowHeight="12.75"/>
  <cols>
    <col min="1" max="1" width="24.140625" style="17" customWidth="1"/>
    <col min="2" max="3" width="9.7109375" style="17" customWidth="1"/>
    <col min="4" max="4" width="8.57421875" style="17" bestFit="1" customWidth="1"/>
    <col min="5" max="6" width="9.7109375" style="17" customWidth="1"/>
    <col min="7" max="7" width="8.8515625" style="17" customWidth="1"/>
    <col min="8" max="9" width="9.7109375" style="17" customWidth="1"/>
    <col min="10" max="10" width="10.421875" style="17" customWidth="1"/>
    <col min="11" max="13" width="10.7109375" style="17" customWidth="1"/>
    <col min="14" max="16384" width="9.140625" style="17" customWidth="1"/>
  </cols>
  <sheetData>
    <row r="1" spans="1:13" ht="18" customHeight="1">
      <c r="A1" s="21" t="s">
        <v>24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8">
      <c r="A2" s="26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23" t="s">
        <v>2</v>
      </c>
      <c r="B4" s="7">
        <v>0</v>
      </c>
      <c r="C4" s="7">
        <v>2620</v>
      </c>
      <c r="D4" s="18" t="e">
        <f aca="true" t="shared" si="0" ref="D4:D15">+(C4-B4)/B4</f>
        <v>#DIV/0!</v>
      </c>
      <c r="E4" s="9">
        <v>0</v>
      </c>
      <c r="F4" s="9">
        <v>83664</v>
      </c>
      <c r="G4" s="18" t="e">
        <f aca="true" t="shared" si="1" ref="G4:G15">+(F4-E4)/E4</f>
        <v>#DIV/0!</v>
      </c>
      <c r="H4" s="7">
        <v>13580</v>
      </c>
      <c r="I4" s="7">
        <v>26131</v>
      </c>
      <c r="J4" s="18">
        <f aca="true" t="shared" si="2" ref="J4:J15">+(I4-H4)/H4</f>
        <v>0.9242268041237114</v>
      </c>
      <c r="K4" s="12">
        <f aca="true" t="shared" si="3" ref="K4:K14">+B4+E4+H4</f>
        <v>13580</v>
      </c>
      <c r="L4" s="12">
        <f aca="true" t="shared" si="4" ref="L4:L14">+C4+F4+I4</f>
        <v>112415</v>
      </c>
      <c r="M4" s="19">
        <f aca="true" t="shared" si="5" ref="M4:M15">+(L4-K4)/K4</f>
        <v>7.277982326951399</v>
      </c>
    </row>
    <row r="5" spans="1:13" ht="31.5" customHeight="1">
      <c r="A5" s="23" t="s">
        <v>3</v>
      </c>
      <c r="B5" s="7">
        <v>3</v>
      </c>
      <c r="C5" s="7">
        <v>21753</v>
      </c>
      <c r="D5" s="18">
        <f t="shared" si="0"/>
        <v>7250</v>
      </c>
      <c r="E5" s="9">
        <v>0</v>
      </c>
      <c r="F5" s="9">
        <v>0</v>
      </c>
      <c r="G5" s="18" t="e">
        <f t="shared" si="1"/>
        <v>#DIV/0!</v>
      </c>
      <c r="H5" s="7">
        <v>31307</v>
      </c>
      <c r="I5" s="7">
        <v>8375</v>
      </c>
      <c r="J5" s="18">
        <f t="shared" si="2"/>
        <v>-0.7324879419938033</v>
      </c>
      <c r="K5" s="12">
        <f t="shared" si="3"/>
        <v>31310</v>
      </c>
      <c r="L5" s="12">
        <f t="shared" si="4"/>
        <v>30128</v>
      </c>
      <c r="M5" s="19">
        <f t="shared" si="5"/>
        <v>-0.03775151708719259</v>
      </c>
    </row>
    <row r="6" spans="1:13" ht="31.5" customHeight="1">
      <c r="A6" s="23" t="s">
        <v>4</v>
      </c>
      <c r="B6" s="7">
        <v>0</v>
      </c>
      <c r="C6" s="7">
        <v>0</v>
      </c>
      <c r="D6" s="18" t="e">
        <f t="shared" si="0"/>
        <v>#DIV/0!</v>
      </c>
      <c r="E6" s="7">
        <v>0</v>
      </c>
      <c r="F6" s="7">
        <v>0</v>
      </c>
      <c r="G6" s="18" t="e">
        <f t="shared" si="1"/>
        <v>#DIV/0!</v>
      </c>
      <c r="H6" s="9">
        <v>247</v>
      </c>
      <c r="I6" s="9">
        <v>1628</v>
      </c>
      <c r="J6" s="18">
        <f t="shared" si="2"/>
        <v>5.5910931174089065</v>
      </c>
      <c r="K6" s="12">
        <f t="shared" si="3"/>
        <v>247</v>
      </c>
      <c r="L6" s="12">
        <f t="shared" si="4"/>
        <v>1628</v>
      </c>
      <c r="M6" s="19">
        <f t="shared" si="5"/>
        <v>5.5910931174089065</v>
      </c>
    </row>
    <row r="7" spans="1:13" ht="31.5" customHeight="1">
      <c r="A7" s="23" t="s">
        <v>5</v>
      </c>
      <c r="B7" s="7">
        <v>480</v>
      </c>
      <c r="C7" s="7">
        <v>160</v>
      </c>
      <c r="D7" s="18">
        <f t="shared" si="0"/>
        <v>-0.6666666666666666</v>
      </c>
      <c r="E7" s="7">
        <v>0</v>
      </c>
      <c r="F7" s="7">
        <v>4857</v>
      </c>
      <c r="G7" s="18" t="e">
        <f t="shared" si="1"/>
        <v>#DIV/0!</v>
      </c>
      <c r="H7" s="9">
        <v>8767</v>
      </c>
      <c r="I7" s="9">
        <v>0</v>
      </c>
      <c r="J7" s="18">
        <f t="shared" si="2"/>
        <v>-1</v>
      </c>
      <c r="K7" s="12">
        <f t="shared" si="3"/>
        <v>9247</v>
      </c>
      <c r="L7" s="12">
        <f t="shared" si="4"/>
        <v>5017</v>
      </c>
      <c r="M7" s="19">
        <f t="shared" si="5"/>
        <v>-0.45744565805125986</v>
      </c>
    </row>
    <row r="8" spans="1:13" ht="31.5" customHeight="1">
      <c r="A8" s="23" t="s">
        <v>6</v>
      </c>
      <c r="B8" s="7">
        <v>12748</v>
      </c>
      <c r="C8" s="7">
        <v>0</v>
      </c>
      <c r="D8" s="18">
        <f t="shared" si="0"/>
        <v>-1</v>
      </c>
      <c r="E8" s="7">
        <v>0</v>
      </c>
      <c r="F8" s="7">
        <v>0</v>
      </c>
      <c r="G8" s="18" t="e">
        <f t="shared" si="1"/>
        <v>#DIV/0!</v>
      </c>
      <c r="H8" s="9">
        <v>11102</v>
      </c>
      <c r="I8" s="9">
        <v>1548</v>
      </c>
      <c r="J8" s="18">
        <f t="shared" si="2"/>
        <v>-0.8605656638443524</v>
      </c>
      <c r="K8" s="12">
        <f t="shared" si="3"/>
        <v>23850</v>
      </c>
      <c r="L8" s="12">
        <f t="shared" si="4"/>
        <v>1548</v>
      </c>
      <c r="M8" s="19">
        <f t="shared" si="5"/>
        <v>-0.9350943396226415</v>
      </c>
    </row>
    <row r="9" spans="1:13" ht="31.5" customHeight="1">
      <c r="A9" s="23" t="s">
        <v>7</v>
      </c>
      <c r="B9" s="7">
        <v>160</v>
      </c>
      <c r="C9" s="7">
        <v>0</v>
      </c>
      <c r="D9" s="18">
        <f t="shared" si="0"/>
        <v>-1</v>
      </c>
      <c r="E9" s="7">
        <v>71741</v>
      </c>
      <c r="F9" s="7">
        <v>0</v>
      </c>
      <c r="G9" s="18">
        <f t="shared" si="1"/>
        <v>-1</v>
      </c>
      <c r="H9" s="9">
        <v>8496</v>
      </c>
      <c r="I9" s="9">
        <v>4554</v>
      </c>
      <c r="J9" s="18">
        <f t="shared" si="2"/>
        <v>-0.4639830508474576</v>
      </c>
      <c r="K9" s="12">
        <f t="shared" si="3"/>
        <v>80397</v>
      </c>
      <c r="L9" s="12">
        <f t="shared" si="4"/>
        <v>4554</v>
      </c>
      <c r="M9" s="19">
        <f t="shared" si="5"/>
        <v>-0.9433560953766932</v>
      </c>
    </row>
    <row r="10" spans="1:13" ht="31.5" customHeight="1">
      <c r="A10" s="23" t="s">
        <v>8</v>
      </c>
      <c r="B10" s="7">
        <v>432</v>
      </c>
      <c r="C10" s="7">
        <v>360</v>
      </c>
      <c r="D10" s="18">
        <f t="shared" si="0"/>
        <v>-0.16666666666666666</v>
      </c>
      <c r="E10" s="7">
        <v>109</v>
      </c>
      <c r="F10" s="7">
        <v>0</v>
      </c>
      <c r="G10" s="18">
        <f t="shared" si="1"/>
        <v>-1</v>
      </c>
      <c r="H10" s="9">
        <v>11843</v>
      </c>
      <c r="I10" s="9">
        <v>9864</v>
      </c>
      <c r="J10" s="18">
        <f t="shared" si="2"/>
        <v>-0.1671029300008444</v>
      </c>
      <c r="K10" s="12">
        <f t="shared" si="3"/>
        <v>12384</v>
      </c>
      <c r="L10" s="12">
        <f t="shared" si="4"/>
        <v>10224</v>
      </c>
      <c r="M10" s="19">
        <f t="shared" si="5"/>
        <v>-0.1744186046511628</v>
      </c>
    </row>
    <row r="11" spans="1:13" ht="31.5" customHeight="1">
      <c r="A11" s="23" t="s">
        <v>9</v>
      </c>
      <c r="B11" s="7">
        <v>116451</v>
      </c>
      <c r="C11" s="7">
        <v>15493</v>
      </c>
      <c r="D11" s="18">
        <f t="shared" si="0"/>
        <v>-0.8669569175017818</v>
      </c>
      <c r="E11" s="7">
        <v>105376</v>
      </c>
      <c r="F11" s="7">
        <v>44554</v>
      </c>
      <c r="G11" s="18">
        <f t="shared" si="1"/>
        <v>-0.5771902520498026</v>
      </c>
      <c r="H11" s="9">
        <v>34122</v>
      </c>
      <c r="I11" s="9">
        <v>41983</v>
      </c>
      <c r="J11" s="18">
        <f t="shared" si="2"/>
        <v>0.2303792274778735</v>
      </c>
      <c r="K11" s="12">
        <f t="shared" si="3"/>
        <v>255949</v>
      </c>
      <c r="L11" s="12">
        <f t="shared" si="4"/>
        <v>102030</v>
      </c>
      <c r="M11" s="19">
        <f t="shared" si="5"/>
        <v>-0.6013658971123154</v>
      </c>
    </row>
    <row r="12" spans="1:13" ht="31.5" customHeight="1">
      <c r="A12" s="23" t="s">
        <v>10</v>
      </c>
      <c r="B12" s="7">
        <v>9360</v>
      </c>
      <c r="C12" s="7">
        <v>0</v>
      </c>
      <c r="D12" s="18">
        <f t="shared" si="0"/>
        <v>-1</v>
      </c>
      <c r="E12" s="7">
        <v>0</v>
      </c>
      <c r="F12" s="7">
        <v>0</v>
      </c>
      <c r="G12" s="18" t="e">
        <f t="shared" si="1"/>
        <v>#DIV/0!</v>
      </c>
      <c r="H12" s="9">
        <v>1981</v>
      </c>
      <c r="I12" s="9">
        <v>3648</v>
      </c>
      <c r="J12" s="18">
        <f t="shared" si="2"/>
        <v>0.8414941948510853</v>
      </c>
      <c r="K12" s="12">
        <f t="shared" si="3"/>
        <v>11341</v>
      </c>
      <c r="L12" s="12">
        <f t="shared" si="4"/>
        <v>3648</v>
      </c>
      <c r="M12" s="19">
        <f t="shared" si="5"/>
        <v>-0.6783352438056609</v>
      </c>
    </row>
    <row r="13" spans="1:13" ht="31.5" customHeight="1">
      <c r="A13" s="23" t="s">
        <v>11</v>
      </c>
      <c r="B13" s="7">
        <v>0</v>
      </c>
      <c r="C13" s="7">
        <v>0</v>
      </c>
      <c r="D13" s="18" t="e">
        <f t="shared" si="0"/>
        <v>#DIV/0!</v>
      </c>
      <c r="E13" s="7">
        <v>0</v>
      </c>
      <c r="F13" s="7">
        <v>0</v>
      </c>
      <c r="G13" s="18" t="e">
        <f t="shared" si="1"/>
        <v>#DIV/0!</v>
      </c>
      <c r="H13" s="9">
        <v>3600</v>
      </c>
      <c r="I13" s="9">
        <v>0</v>
      </c>
      <c r="J13" s="18">
        <f t="shared" si="2"/>
        <v>-1</v>
      </c>
      <c r="K13" s="12">
        <f t="shared" si="3"/>
        <v>3600</v>
      </c>
      <c r="L13" s="12">
        <f t="shared" si="4"/>
        <v>0</v>
      </c>
      <c r="M13" s="19">
        <f t="shared" si="5"/>
        <v>-1</v>
      </c>
    </row>
    <row r="14" spans="1:13" ht="31.5" customHeight="1">
      <c r="A14" s="23" t="s">
        <v>12</v>
      </c>
      <c r="B14" s="7">
        <v>4080</v>
      </c>
      <c r="C14" s="7">
        <v>15058</v>
      </c>
      <c r="D14" s="18">
        <f t="shared" si="0"/>
        <v>2.690686274509804</v>
      </c>
      <c r="E14" s="7">
        <v>0</v>
      </c>
      <c r="F14" s="7">
        <v>0</v>
      </c>
      <c r="G14" s="18" t="e">
        <f t="shared" si="1"/>
        <v>#DIV/0!</v>
      </c>
      <c r="H14" s="9">
        <v>1456</v>
      </c>
      <c r="I14" s="9">
        <v>14047</v>
      </c>
      <c r="J14" s="18">
        <f t="shared" si="2"/>
        <v>8.647664835164836</v>
      </c>
      <c r="K14" s="12">
        <f t="shared" si="3"/>
        <v>5536</v>
      </c>
      <c r="L14" s="12">
        <f t="shared" si="4"/>
        <v>29105</v>
      </c>
      <c r="M14" s="19">
        <f t="shared" si="5"/>
        <v>4.257406069364162</v>
      </c>
    </row>
    <row r="15" spans="1:13" ht="31.5" customHeight="1" thickBot="1">
      <c r="A15" s="25" t="s">
        <v>13</v>
      </c>
      <c r="B15" s="14">
        <f>SUM(B4:B14)</f>
        <v>143714</v>
      </c>
      <c r="C15" s="14">
        <f>SUM(C4:C14)</f>
        <v>55444</v>
      </c>
      <c r="D15" s="15">
        <f t="shared" si="0"/>
        <v>-0.6142059924572415</v>
      </c>
      <c r="E15" s="14">
        <f>SUM(E4:E14)</f>
        <v>177226</v>
      </c>
      <c r="F15" s="14">
        <f>SUM(F4:F14)</f>
        <v>133075</v>
      </c>
      <c r="G15" s="15">
        <f t="shared" si="1"/>
        <v>-0.24912258923634228</v>
      </c>
      <c r="H15" s="14">
        <f>SUM(H4:H14)</f>
        <v>126501</v>
      </c>
      <c r="I15" s="14">
        <f>SUM(I4:I14)</f>
        <v>111778</v>
      </c>
      <c r="J15" s="15">
        <f t="shared" si="2"/>
        <v>-0.11638643172781243</v>
      </c>
      <c r="K15" s="14">
        <f>SUM(K4:K14)</f>
        <v>447441</v>
      </c>
      <c r="L15" s="14">
        <f>SUM(L4:L14)</f>
        <v>300297</v>
      </c>
      <c r="M15" s="20">
        <f t="shared" si="5"/>
        <v>-0.32885676547298975</v>
      </c>
    </row>
  </sheetData>
  <sheetProtection/>
  <mergeCells count="8">
    <mergeCell ref="K2:M2"/>
    <mergeCell ref="K1:M1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2" r:id="rId1"/>
  <headerFooter alignWithMargins="0">
    <oddHeader>&amp;C&amp;"Arial,Grassetto"&amp;14Settori Vari: Andamento Cassa Integrazione Ordinaria, Straordinaria e Deroga per territori
(confronto tra 2° e 3° trimestre 2015)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5">
      <selection activeCell="J14" sqref="J14"/>
    </sheetView>
  </sheetViews>
  <sheetFormatPr defaultColWidth="9.140625" defaultRowHeight="12.75"/>
  <cols>
    <col min="1" max="1" width="24.8515625" style="17" customWidth="1"/>
    <col min="2" max="3" width="9.7109375" style="17" customWidth="1"/>
    <col min="4" max="4" width="11.140625" style="17" bestFit="1" customWidth="1"/>
    <col min="5" max="6" width="9.7109375" style="17" customWidth="1"/>
    <col min="7" max="7" width="11.140625" style="17" bestFit="1" customWidth="1"/>
    <col min="8" max="9" width="9.7109375" style="17" customWidth="1"/>
    <col min="10" max="10" width="8.7109375" style="17" customWidth="1"/>
    <col min="11" max="13" width="10.7109375" style="17" customWidth="1"/>
    <col min="14" max="16384" width="9.140625" style="17" customWidth="1"/>
  </cols>
  <sheetData>
    <row r="1" spans="1:13" ht="36">
      <c r="A1" s="21" t="s">
        <v>22</v>
      </c>
      <c r="B1" s="47" t="s">
        <v>0</v>
      </c>
      <c r="C1" s="47"/>
      <c r="D1" s="49"/>
      <c r="E1" s="47" t="s">
        <v>1</v>
      </c>
      <c r="F1" s="49"/>
      <c r="G1" s="49"/>
      <c r="H1" s="51" t="s">
        <v>55</v>
      </c>
      <c r="I1" s="52"/>
      <c r="J1" s="49"/>
      <c r="K1" s="47" t="s">
        <v>57</v>
      </c>
      <c r="L1" s="47"/>
      <c r="M1" s="48"/>
    </row>
    <row r="2" spans="1:13" ht="18">
      <c r="A2" s="26"/>
      <c r="B2" s="44" t="s">
        <v>14</v>
      </c>
      <c r="C2" s="50"/>
      <c r="D2" s="50"/>
      <c r="E2" s="44" t="s">
        <v>15</v>
      </c>
      <c r="F2" s="50"/>
      <c r="G2" s="50"/>
      <c r="H2" s="44" t="s">
        <v>15</v>
      </c>
      <c r="I2" s="50"/>
      <c r="J2" s="50"/>
      <c r="K2" s="44" t="s">
        <v>14</v>
      </c>
      <c r="L2" s="45"/>
      <c r="M2" s="46"/>
    </row>
    <row r="3" spans="1:13" ht="26.25">
      <c r="A3" s="22"/>
      <c r="B3" s="5" t="s">
        <v>58</v>
      </c>
      <c r="C3" s="5" t="s">
        <v>69</v>
      </c>
      <c r="D3" s="5" t="s">
        <v>56</v>
      </c>
      <c r="E3" s="5" t="s">
        <v>58</v>
      </c>
      <c r="F3" s="5" t="s">
        <v>69</v>
      </c>
      <c r="G3" s="5" t="s">
        <v>56</v>
      </c>
      <c r="H3" s="5" t="s">
        <v>58</v>
      </c>
      <c r="I3" s="5" t="s">
        <v>69</v>
      </c>
      <c r="J3" s="5" t="s">
        <v>56</v>
      </c>
      <c r="K3" s="5" t="s">
        <v>58</v>
      </c>
      <c r="L3" s="5" t="s">
        <v>69</v>
      </c>
      <c r="M3" s="6" t="s">
        <v>56</v>
      </c>
    </row>
    <row r="4" spans="1:13" ht="31.5" customHeight="1">
      <c r="A4" s="23" t="s">
        <v>2</v>
      </c>
      <c r="B4" s="7">
        <v>19612</v>
      </c>
      <c r="C4" s="7">
        <v>6575</v>
      </c>
      <c r="D4" s="18">
        <f aca="true" t="shared" si="0" ref="D4:D15">+(C4-B4)/B4</f>
        <v>-0.6647460738323475</v>
      </c>
      <c r="E4" s="7">
        <v>7784</v>
      </c>
      <c r="F4" s="7">
        <v>157236</v>
      </c>
      <c r="G4" s="18">
        <f aca="true" t="shared" si="1" ref="G4:G15">+(F4-E4)/E4</f>
        <v>19.19989722507708</v>
      </c>
      <c r="H4" s="9">
        <v>0</v>
      </c>
      <c r="I4" s="9">
        <v>11011</v>
      </c>
      <c r="J4" s="18" t="e">
        <f aca="true" t="shared" si="2" ref="J4:J15">+(I4-H4)/H4</f>
        <v>#DIV/0!</v>
      </c>
      <c r="K4" s="12">
        <f aca="true" t="shared" si="3" ref="K4:K14">+B4+E4+H4</f>
        <v>27396</v>
      </c>
      <c r="L4" s="12">
        <f aca="true" t="shared" si="4" ref="L4:L14">+C4+F4+I4</f>
        <v>174822</v>
      </c>
      <c r="M4" s="19">
        <f aca="true" t="shared" si="5" ref="M4:M15">+(L4-K4)/K4</f>
        <v>5.381296539640823</v>
      </c>
    </row>
    <row r="5" spans="1:13" ht="31.5" customHeight="1">
      <c r="A5" s="23" t="s">
        <v>3</v>
      </c>
      <c r="B5" s="7">
        <v>3341</v>
      </c>
      <c r="C5" s="7">
        <v>1898</v>
      </c>
      <c r="D5" s="18">
        <f t="shared" si="0"/>
        <v>-0.43190661478599224</v>
      </c>
      <c r="E5" s="7">
        <v>0</v>
      </c>
      <c r="F5" s="7">
        <v>280</v>
      </c>
      <c r="G5" s="18" t="e">
        <f t="shared" si="1"/>
        <v>#DIV/0!</v>
      </c>
      <c r="H5" s="9">
        <v>8205</v>
      </c>
      <c r="I5" s="9">
        <v>15597</v>
      </c>
      <c r="J5" s="18">
        <f t="shared" si="2"/>
        <v>0.9009140767824497</v>
      </c>
      <c r="K5" s="12">
        <f t="shared" si="3"/>
        <v>11546</v>
      </c>
      <c r="L5" s="12">
        <f t="shared" si="4"/>
        <v>17775</v>
      </c>
      <c r="M5" s="19">
        <f t="shared" si="5"/>
        <v>0.5394941971245453</v>
      </c>
    </row>
    <row r="6" spans="1:13" ht="31.5" customHeight="1">
      <c r="A6" s="23" t="s">
        <v>4</v>
      </c>
      <c r="B6" s="7">
        <v>13005</v>
      </c>
      <c r="C6" s="7">
        <v>400</v>
      </c>
      <c r="D6" s="18">
        <f t="shared" si="0"/>
        <v>-0.9692425990003845</v>
      </c>
      <c r="E6" s="7">
        <v>0</v>
      </c>
      <c r="F6" s="7">
        <v>0</v>
      </c>
      <c r="G6" s="18" t="e">
        <f t="shared" si="1"/>
        <v>#DIV/0!</v>
      </c>
      <c r="H6" s="9">
        <v>19842</v>
      </c>
      <c r="I6" s="9">
        <v>10081</v>
      </c>
      <c r="J6" s="18">
        <f t="shared" si="2"/>
        <v>-0.4919362967442798</v>
      </c>
      <c r="K6" s="12">
        <f t="shared" si="3"/>
        <v>32847</v>
      </c>
      <c r="L6" s="12">
        <f t="shared" si="4"/>
        <v>10481</v>
      </c>
      <c r="M6" s="19">
        <f t="shared" si="5"/>
        <v>-0.6809145431850702</v>
      </c>
    </row>
    <row r="7" spans="1:13" ht="31.5" customHeight="1">
      <c r="A7" s="23" t="s">
        <v>5</v>
      </c>
      <c r="B7" s="7">
        <v>309</v>
      </c>
      <c r="C7" s="7">
        <v>1737</v>
      </c>
      <c r="D7" s="18">
        <f t="shared" si="0"/>
        <v>4.621359223300971</v>
      </c>
      <c r="E7" s="7">
        <v>0</v>
      </c>
      <c r="F7" s="7">
        <v>0</v>
      </c>
      <c r="G7" s="18" t="e">
        <f t="shared" si="1"/>
        <v>#DIV/0!</v>
      </c>
      <c r="H7" s="9">
        <v>2436</v>
      </c>
      <c r="I7" s="9">
        <v>3120</v>
      </c>
      <c r="J7" s="18">
        <f t="shared" si="2"/>
        <v>0.28078817733990147</v>
      </c>
      <c r="K7" s="12">
        <f t="shared" si="3"/>
        <v>2745</v>
      </c>
      <c r="L7" s="12">
        <f t="shared" si="4"/>
        <v>4857</v>
      </c>
      <c r="M7" s="19">
        <f t="shared" si="5"/>
        <v>0.7693989071038252</v>
      </c>
    </row>
    <row r="8" spans="1:13" ht="31.5" customHeight="1">
      <c r="A8" s="23" t="s">
        <v>6</v>
      </c>
      <c r="B8" s="7">
        <v>0</v>
      </c>
      <c r="C8" s="7">
        <v>0</v>
      </c>
      <c r="D8" s="18" t="e">
        <f t="shared" si="0"/>
        <v>#DIV/0!</v>
      </c>
      <c r="E8" s="7">
        <v>0</v>
      </c>
      <c r="F8" s="7">
        <v>0</v>
      </c>
      <c r="G8" s="18" t="e">
        <f t="shared" si="1"/>
        <v>#DIV/0!</v>
      </c>
      <c r="H8" s="9">
        <v>2574</v>
      </c>
      <c r="I8" s="9">
        <v>0</v>
      </c>
      <c r="J8" s="18">
        <f t="shared" si="2"/>
        <v>-1</v>
      </c>
      <c r="K8" s="12">
        <f t="shared" si="3"/>
        <v>2574</v>
      </c>
      <c r="L8" s="12">
        <f t="shared" si="4"/>
        <v>0</v>
      </c>
      <c r="M8" s="19">
        <f t="shared" si="5"/>
        <v>-1</v>
      </c>
    </row>
    <row r="9" spans="1:13" ht="31.5" customHeight="1">
      <c r="A9" s="23" t="s">
        <v>7</v>
      </c>
      <c r="B9" s="7">
        <v>20760</v>
      </c>
      <c r="C9" s="7">
        <v>4860</v>
      </c>
      <c r="D9" s="18">
        <f t="shared" si="0"/>
        <v>-0.7658959537572254</v>
      </c>
      <c r="E9" s="7">
        <v>0</v>
      </c>
      <c r="F9" s="7">
        <v>0</v>
      </c>
      <c r="G9" s="18" t="e">
        <f t="shared" si="1"/>
        <v>#DIV/0!</v>
      </c>
      <c r="H9" s="9">
        <v>0</v>
      </c>
      <c r="I9" s="9">
        <v>3989</v>
      </c>
      <c r="J9" s="18" t="e">
        <f t="shared" si="2"/>
        <v>#DIV/0!</v>
      </c>
      <c r="K9" s="12">
        <f t="shared" si="3"/>
        <v>20760</v>
      </c>
      <c r="L9" s="12">
        <f t="shared" si="4"/>
        <v>8849</v>
      </c>
      <c r="M9" s="19">
        <f t="shared" si="5"/>
        <v>-0.573747591522158</v>
      </c>
    </row>
    <row r="10" spans="1:13" ht="31.5" customHeight="1">
      <c r="A10" s="23" t="s">
        <v>8</v>
      </c>
      <c r="B10" s="7">
        <v>2415</v>
      </c>
      <c r="C10" s="7">
        <v>1179</v>
      </c>
      <c r="D10" s="18">
        <f t="shared" si="0"/>
        <v>-0.5118012422360249</v>
      </c>
      <c r="E10" s="7">
        <v>96</v>
      </c>
      <c r="F10" s="7">
        <v>0</v>
      </c>
      <c r="G10" s="18">
        <f t="shared" si="1"/>
        <v>-1</v>
      </c>
      <c r="H10" s="9">
        <v>25473</v>
      </c>
      <c r="I10" s="9">
        <v>1748</v>
      </c>
      <c r="J10" s="18">
        <f t="shared" si="2"/>
        <v>-0.9313783221450163</v>
      </c>
      <c r="K10" s="12">
        <f t="shared" si="3"/>
        <v>27984</v>
      </c>
      <c r="L10" s="12">
        <f t="shared" si="4"/>
        <v>2927</v>
      </c>
      <c r="M10" s="19">
        <f t="shared" si="5"/>
        <v>-0.895404516866781</v>
      </c>
    </row>
    <row r="11" spans="1:13" ht="31.5" customHeight="1">
      <c r="A11" s="23" t="s">
        <v>9</v>
      </c>
      <c r="B11" s="7">
        <v>25412</v>
      </c>
      <c r="C11" s="7">
        <v>19882</v>
      </c>
      <c r="D11" s="18">
        <f t="shared" si="0"/>
        <v>-0.2176137257988352</v>
      </c>
      <c r="E11" s="7">
        <v>176696</v>
      </c>
      <c r="F11" s="7">
        <v>53560</v>
      </c>
      <c r="G11" s="18">
        <f t="shared" si="1"/>
        <v>-0.6968805179517363</v>
      </c>
      <c r="H11" s="9">
        <v>8722</v>
      </c>
      <c r="I11" s="9">
        <v>63047</v>
      </c>
      <c r="J11" s="18">
        <f t="shared" si="2"/>
        <v>6.22850263700986</v>
      </c>
      <c r="K11" s="12">
        <f t="shared" si="3"/>
        <v>210830</v>
      </c>
      <c r="L11" s="12">
        <f t="shared" si="4"/>
        <v>136489</v>
      </c>
      <c r="M11" s="19">
        <f t="shared" si="5"/>
        <v>-0.35261110847602334</v>
      </c>
    </row>
    <row r="12" spans="1:13" ht="31.5" customHeight="1">
      <c r="A12" s="23" t="s">
        <v>10</v>
      </c>
      <c r="B12" s="7">
        <v>7708</v>
      </c>
      <c r="C12" s="7">
        <v>6055</v>
      </c>
      <c r="D12" s="18">
        <f t="shared" si="0"/>
        <v>-0.2144525168655942</v>
      </c>
      <c r="E12" s="7">
        <v>0</v>
      </c>
      <c r="F12" s="7">
        <v>0</v>
      </c>
      <c r="G12" s="18" t="e">
        <f t="shared" si="1"/>
        <v>#DIV/0!</v>
      </c>
      <c r="H12" s="9">
        <v>1310</v>
      </c>
      <c r="I12" s="9">
        <v>2856</v>
      </c>
      <c r="J12" s="18">
        <f t="shared" si="2"/>
        <v>1.1801526717557251</v>
      </c>
      <c r="K12" s="12">
        <f t="shared" si="3"/>
        <v>9018</v>
      </c>
      <c r="L12" s="12">
        <f t="shared" si="4"/>
        <v>8911</v>
      </c>
      <c r="M12" s="19">
        <f t="shared" si="5"/>
        <v>-0.011865158571745398</v>
      </c>
    </row>
    <row r="13" spans="1:13" ht="31.5" customHeight="1">
      <c r="A13" s="23" t="s">
        <v>11</v>
      </c>
      <c r="B13" s="7">
        <v>774</v>
      </c>
      <c r="C13" s="7">
        <v>728</v>
      </c>
      <c r="D13" s="18">
        <f t="shared" si="0"/>
        <v>-0.059431524547803614</v>
      </c>
      <c r="E13" s="7">
        <v>672</v>
      </c>
      <c r="F13" s="7">
        <v>0</v>
      </c>
      <c r="G13" s="18">
        <f t="shared" si="1"/>
        <v>-1</v>
      </c>
      <c r="H13" s="9">
        <v>0</v>
      </c>
      <c r="I13" s="9">
        <v>5000</v>
      </c>
      <c r="J13" s="18" t="e">
        <f t="shared" si="2"/>
        <v>#DIV/0!</v>
      </c>
      <c r="K13" s="12">
        <f t="shared" si="3"/>
        <v>1446</v>
      </c>
      <c r="L13" s="12">
        <f t="shared" si="4"/>
        <v>5728</v>
      </c>
      <c r="M13" s="19">
        <f t="shared" si="5"/>
        <v>2.9612724757952975</v>
      </c>
    </row>
    <row r="14" spans="1:13" ht="31.5" customHeight="1">
      <c r="A14" s="23" t="s">
        <v>12</v>
      </c>
      <c r="B14" s="7">
        <v>33376</v>
      </c>
      <c r="C14" s="7">
        <v>3453</v>
      </c>
      <c r="D14" s="18">
        <f t="shared" si="0"/>
        <v>-0.8965424256951102</v>
      </c>
      <c r="E14" s="7">
        <v>179390</v>
      </c>
      <c r="F14" s="7">
        <v>6075</v>
      </c>
      <c r="G14" s="18">
        <f t="shared" si="1"/>
        <v>-0.9661352360778193</v>
      </c>
      <c r="H14" s="9">
        <v>13584</v>
      </c>
      <c r="I14" s="9">
        <v>3155</v>
      </c>
      <c r="J14" s="18">
        <f t="shared" si="2"/>
        <v>-0.7677414605418139</v>
      </c>
      <c r="K14" s="12">
        <f t="shared" si="3"/>
        <v>226350</v>
      </c>
      <c r="L14" s="12">
        <f t="shared" si="4"/>
        <v>12683</v>
      </c>
      <c r="M14" s="19">
        <f t="shared" si="5"/>
        <v>-0.9439673072675061</v>
      </c>
    </row>
    <row r="15" spans="1:13" ht="31.5" customHeight="1" thickBot="1">
      <c r="A15" s="25" t="s">
        <v>13</v>
      </c>
      <c r="B15" s="14">
        <f>SUM(B4:B14)</f>
        <v>126712</v>
      </c>
      <c r="C15" s="14">
        <f>SUM(C4:C14)</f>
        <v>46767</v>
      </c>
      <c r="D15" s="15">
        <f t="shared" si="0"/>
        <v>-0.6309189342761538</v>
      </c>
      <c r="E15" s="14">
        <f>SUM(E4:E14)</f>
        <v>364638</v>
      </c>
      <c r="F15" s="14">
        <f>SUM(F4:F14)</f>
        <v>217151</v>
      </c>
      <c r="G15" s="15">
        <f t="shared" si="1"/>
        <v>-0.40447512327294466</v>
      </c>
      <c r="H15" s="14">
        <f>SUM(H4:H14)</f>
        <v>82146</v>
      </c>
      <c r="I15" s="14">
        <f>SUM(I4:I14)</f>
        <v>119604</v>
      </c>
      <c r="J15" s="15">
        <f t="shared" si="2"/>
        <v>0.45599298809436856</v>
      </c>
      <c r="K15" s="14">
        <f>SUM(K4:K14)</f>
        <v>573496</v>
      </c>
      <c r="L15" s="14">
        <f>SUM(L4:L14)</f>
        <v>383522</v>
      </c>
      <c r="M15" s="20">
        <f t="shared" si="5"/>
        <v>-0.3312560157350705</v>
      </c>
    </row>
  </sheetData>
  <sheetProtection/>
  <mergeCells count="8">
    <mergeCell ref="K1:M1"/>
    <mergeCell ref="K2:M2"/>
    <mergeCell ref="B1:D1"/>
    <mergeCell ref="E1:G1"/>
    <mergeCell ref="B2:D2"/>
    <mergeCell ref="E2:G2"/>
    <mergeCell ref="H2:J2"/>
    <mergeCell ref="H1:J1"/>
  </mergeCells>
  <printOptions horizontalCentered="1" verticalCentered="1"/>
  <pageMargins left="0" right="0" top="0.7874015748031497" bottom="0" header="0" footer="0"/>
  <pageSetup horizontalDpi="600" verticalDpi="600" orientation="landscape" paperSize="9" scale="101" r:id="rId1"/>
  <headerFooter alignWithMargins="0">
    <oddHeader>&amp;C&amp;"Arial,Grassetto"&amp;14 Trasporti e Comunicazione: Cassa Integrazione Ordinaria, Straordinaria e Deroga per territori
(confronto tra 2° e 3° trimestre 2015)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FNP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carlo.riboldi</dc:creator>
  <cp:keywords/>
  <dc:description/>
  <cp:lastModifiedBy>danilo.taino</cp:lastModifiedBy>
  <cp:lastPrinted>2015-10-27T17:18:18Z</cp:lastPrinted>
  <dcterms:created xsi:type="dcterms:W3CDTF">2009-06-25T12:41:11Z</dcterms:created>
  <dcterms:modified xsi:type="dcterms:W3CDTF">2015-10-28T14:26:30Z</dcterms:modified>
  <cp:category/>
  <cp:version/>
  <cp:contentType/>
  <cp:contentStatus/>
</cp:coreProperties>
</file>